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updateLinks="never" codeName="ThisWorkbook" defaultThemeVersion="124226"/>
  <bookViews>
    <workbookView xWindow="0" yWindow="0" windowWidth="21840" windowHeight="8910" tabRatio="954" firstSheet="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N1'!$A$6:$L$6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5.2'!$A$1:$I$36</definedName>
    <definedName name="_xlnm.Print_Area" localSheetId="8">'ფორმა 5.4'!$A$1:$H$46</definedName>
    <definedName name="_xlnm.Print_Area" localSheetId="9">'ფორმა 5.5'!$A$1:$M$40</definedName>
    <definedName name="_xlnm.Print_Area" localSheetId="14">'ფორმა 9.1'!$A$1:$I$33</definedName>
    <definedName name="_xlnm.Print_Area" localSheetId="15">'ფორმა 9.2'!$A$1:$K$33</definedName>
    <definedName name="_xlnm.Print_Area" localSheetId="16">'ფორმა 9.6'!$A$1:$I$33</definedName>
    <definedName name="_xlnm.Print_Area" localSheetId="12">'ფორმა N 8.1'!$A$1:$H$51</definedName>
    <definedName name="_xlnm.Print_Area" localSheetId="17">'ფორმა N 9.7'!$A$1:$I$47</definedName>
    <definedName name="_xlnm.Print_Area" localSheetId="0">'ფორმა N1'!$A$1:$L$35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N5.1'!$A$1:$F$38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N9'!$A$1:$K$47</definedName>
    <definedName name="_xlnm.Print_Area" localSheetId="18">'შემაჯამებელი ფორმა'!$A$1:$C$35</definedName>
  </definedNames>
  <calcPr calcId="125725"/>
</workbook>
</file>

<file path=xl/calcChain.xml><?xml version="1.0" encoding="utf-8"?>
<calcChain xmlns="http://schemas.openxmlformats.org/spreadsheetml/2006/main">
  <c r="L28" i="46"/>
  <c r="L27"/>
  <c r="L26"/>
  <c r="L25"/>
  <c r="L24"/>
  <c r="L23"/>
  <c r="L22"/>
  <c r="L21"/>
  <c r="L20"/>
  <c r="L19"/>
  <c r="L16"/>
  <c r="L18"/>
  <c r="L17"/>
  <c r="L15"/>
  <c r="L14"/>
  <c r="L13"/>
  <c r="L12"/>
  <c r="L11"/>
  <c r="L10"/>
  <c r="L9"/>
  <c r="L8"/>
  <c r="L7"/>
  <c r="L6"/>
  <c r="D55" i="47"/>
  <c r="D39"/>
  <c r="C39"/>
  <c r="C55"/>
  <c r="H10" i="9" l="1"/>
  <c r="G10"/>
  <c r="C12" i="7" l="1"/>
  <c r="D12" l="1"/>
  <c r="C12" i="3"/>
  <c r="D12"/>
  <c r="D15" i="47" l="1"/>
  <c r="C25" i="59" l="1"/>
  <c r="C23"/>
  <c r="C21"/>
  <c r="C19"/>
  <c r="C18"/>
  <c r="C12"/>
  <c r="I2" i="35" l="1"/>
  <c r="I2" i="39"/>
  <c r="K2" i="57"/>
  <c r="I2" i="56"/>
  <c r="I2" i="10"/>
  <c r="G2" i="18"/>
  <c r="I2" i="9"/>
  <c r="D2" i="12"/>
  <c r="L2" i="46"/>
  <c r="G2" i="45"/>
  <c r="G2" i="44"/>
  <c r="I2" i="43"/>
  <c r="C2" i="27"/>
  <c r="C2" i="47"/>
  <c r="C2" i="40"/>
  <c r="C2" i="7"/>
  <c r="C2" i="3"/>
  <c r="C2" i="59"/>
  <c r="A5" i="57"/>
  <c r="A5" i="56"/>
  <c r="A6" i="59"/>
  <c r="D10" i="47" l="1"/>
  <c r="C10"/>
  <c r="D12" i="40"/>
  <c r="C13" i="59" s="1"/>
  <c r="C12" i="40"/>
  <c r="I38" i="35" l="1"/>
  <c r="A5" i="9"/>
  <c r="A5" i="35" l="1"/>
  <c r="A5" i="39"/>
  <c r="A5" i="10"/>
  <c r="A5" i="18"/>
  <c r="A5" i="12"/>
  <c r="A4" i="46"/>
  <c r="A5" i="45"/>
  <c r="A5" i="44"/>
  <c r="A5" i="43"/>
  <c r="A6" i="27"/>
  <c r="A5" i="47"/>
  <c r="A7" i="40"/>
  <c r="A5" i="7"/>
  <c r="A5" i="3"/>
  <c r="I34" i="44" l="1"/>
  <c r="H34"/>
  <c r="D31" i="7" l="1"/>
  <c r="C31"/>
  <c r="D27"/>
  <c r="D26" s="1"/>
  <c r="C27"/>
  <c r="C26" s="1"/>
  <c r="D19"/>
  <c r="C19"/>
  <c r="D16"/>
  <c r="D10" s="1"/>
  <c r="D9" s="1"/>
  <c r="C16"/>
  <c r="D31" i="3"/>
  <c r="C31"/>
  <c r="C24" i="59" s="1"/>
  <c r="C10" i="7" l="1"/>
  <c r="C9" s="1"/>
  <c r="D73" i="47"/>
  <c r="C73"/>
  <c r="D65"/>
  <c r="D59"/>
  <c r="C59"/>
  <c r="D54"/>
  <c r="C54"/>
  <c r="D48"/>
  <c r="C48"/>
  <c r="D37"/>
  <c r="C37"/>
  <c r="D33"/>
  <c r="C33"/>
  <c r="D24"/>
  <c r="D18" s="1"/>
  <c r="C24"/>
  <c r="C18" s="1"/>
  <c r="C15"/>
  <c r="C14" l="1"/>
  <c r="C9" s="1"/>
  <c r="D14"/>
  <c r="D9" s="1"/>
  <c r="L31" i="46"/>
  <c r="H34" i="45"/>
  <c r="G34"/>
  <c r="I25" i="43"/>
  <c r="H25"/>
  <c r="G25"/>
  <c r="D27" i="3" l="1"/>
  <c r="C27"/>
  <c r="C22" i="59" s="1"/>
  <c r="C20" s="1"/>
  <c r="D76" i="40" l="1"/>
  <c r="D67"/>
  <c r="D61"/>
  <c r="C61"/>
  <c r="D56"/>
  <c r="C56"/>
  <c r="D50"/>
  <c r="C50"/>
  <c r="D39"/>
  <c r="C11" i="59" s="1"/>
  <c r="C39" i="40"/>
  <c r="D35"/>
  <c r="C35"/>
  <c r="D26"/>
  <c r="D20" s="1"/>
  <c r="C26"/>
  <c r="C20" s="1"/>
  <c r="D17"/>
  <c r="C14" i="59" s="1"/>
  <c r="C17" i="40"/>
  <c r="A6"/>
  <c r="C16" l="1"/>
  <c r="C11" s="1"/>
  <c r="D16"/>
  <c r="D11" s="1"/>
  <c r="C10" i="59" s="1"/>
  <c r="H39" i="10" l="1"/>
  <c r="H36" s="1"/>
  <c r="H32"/>
  <c r="H24"/>
  <c r="H19"/>
  <c r="H17" s="1"/>
  <c r="H14"/>
  <c r="A4" i="39" l="1"/>
  <c r="A4" i="35" l="1"/>
  <c r="D25" i="27" l="1"/>
  <c r="C25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0" l="1"/>
  <c r="A4" i="9"/>
  <c r="A4" i="12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9" i="3"/>
  <c r="C19"/>
  <c r="D16"/>
  <c r="C16"/>
  <c r="C26" l="1"/>
  <c r="C10" s="1"/>
  <c r="D10"/>
  <c r="B9" i="10"/>
  <c r="D10" i="12"/>
  <c r="D44"/>
  <c r="J9" i="10"/>
  <c r="D26" i="3"/>
  <c r="C10" i="12"/>
  <c r="C44"/>
  <c r="D9" i="10"/>
  <c r="F9"/>
  <c r="D9" i="3" l="1"/>
  <c r="C9"/>
  <c r="C17" i="59"/>
</calcChain>
</file>

<file path=xl/sharedStrings.xml><?xml version="1.0" encoding="utf-8"?>
<sst xmlns="http://schemas.openxmlformats.org/spreadsheetml/2006/main" count="1127" uniqueCount="587">
  <si>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</si>
  <si>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</si>
  <si>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</si>
  <si>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</si>
  <si>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</si>
  <si>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</si>
  <si>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</si>
  <si>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</si>
  <si>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</si>
  <si>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</si>
  <si>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</si>
  <si>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</si>
  <si>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</si>
  <si>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</si>
  <si>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</si>
  <si>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</si>
  <si>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</si>
  <si>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</si>
  <si>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</si>
  <si>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</si>
  <si>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</si>
  <si>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</si>
  <si>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</si>
  <si>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</si>
  <si>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</si>
  <si>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</si>
  <si>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</si>
  <si>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</si>
  <si>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</si>
  <si>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</si>
  <si>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</si>
  <si>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</si>
  <si>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</si>
  <si>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</si>
  <si>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</si>
  <si>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</si>
  <si>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</si>
  <si>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</si>
  <si>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</si>
  <si>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</si>
  <si>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</si>
  <si>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</si>
  <si>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</si>
  <si>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</si>
  <si>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</si>
  <si>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</si>
  <si>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</si>
  <si>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</si>
  <si>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</si>
  <si>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</si>
  <si>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</si>
  <si>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</si>
  <si>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</si>
  <si>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</si>
  <si>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</si>
  <si>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</si>
  <si>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</si>
  <si>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</si>
  <si>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</si>
  <si>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</si>
  <si>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</si>
  <si>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</si>
  <si>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</si>
  <si>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</si>
  <si>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</si>
  <si>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</si>
  <si>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</si>
  <si>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</si>
  <si>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</si>
  <si>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</si>
  <si>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</si>
  <si>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</si>
  <si>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</si>
  <si>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</si>
  <si>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</si>
  <si>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</si>
  <si>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</si>
  <si>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</si>
  <si>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</si>
  <si>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</si>
  <si>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</si>
  <si>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</si>
  <si>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</si>
  <si>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</si>
  <si>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</si>
  <si>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</si>
  <si>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</si>
  <si>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</si>
  <si>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</si>
  <si>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</si>
  <si>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</si>
  <si>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</si>
  <si>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</si>
  <si>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</si>
  <si>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</si>
  <si>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</si>
  <si>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</si>
  <si>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</si>
  <si>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</si>
  <si>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</si>
  <si>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</si>
  <si>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</si>
  <si>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</si>
  <si>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</si>
  <si>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</si>
  <si>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</si>
  <si>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</si>
  <si>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</si>
  <si>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</si>
  <si>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</si>
  <si>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</si>
  <si>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</si>
  <si>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</si>
  <si>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</si>
  <si>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</si>
  <si>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</si>
  <si>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</si>
  <si>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</si>
  <si>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</si>
  <si>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</si>
  <si>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</si>
  <si>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</si>
  <si>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</si>
  <si>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</si>
  <si>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</si>
  <si>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</si>
  <si>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</si>
  <si>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</si>
  <si>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</si>
  <si>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</si>
  <si>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</si>
  <si>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</si>
  <si>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</si>
  <si>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</si>
  <si>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</si>
  <si>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</si>
  <si>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</si>
  <si>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</si>
  <si>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</si>
  <si>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</si>
  <si>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</si>
  <si>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</si>
  <si>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</si>
  <si>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</si>
  <si>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</si>
  <si>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</si>
  <si>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</si>
  <si>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</si>
  <si>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</si>
  <si>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</si>
  <si>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</si>
  <si>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</si>
  <si>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</si>
  <si>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</si>
  <si>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</si>
  <si>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</si>
  <si>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</si>
  <si>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</si>
  <si>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</si>
  <si>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</si>
  <si>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</si>
  <si>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</si>
  <si>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</si>
  <si>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</si>
  <si>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</si>
  <si>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</si>
  <si>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</si>
  <si>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</si>
  <si>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</si>
  <si>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</si>
  <si>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</si>
  <si>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</si>
  <si>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</si>
  <si>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</si>
  <si>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</si>
  <si>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</si>
  <si>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</si>
  <si>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</si>
  <si>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</si>
  <si>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</si>
  <si>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</si>
  <si>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</si>
  <si>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</si>
  <si>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</si>
  <si>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</si>
  <si>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</si>
  <si>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</si>
  <si>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</si>
  <si>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</si>
  <si>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</si>
  <si>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</si>
  <si>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</si>
  <si>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</si>
  <si>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</si>
  <si>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</si>
  <si>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</si>
  <si>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</si>
  <si>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</si>
  <si>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</si>
  <si>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</si>
  <si>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</si>
  <si>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</si>
  <si>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</si>
  <si>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</si>
  <si>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</si>
  <si>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</si>
  <si>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</si>
  <si>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</si>
  <si>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</si>
  <si>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</si>
  <si>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</si>
  <si>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</si>
  <si>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</si>
  <si>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</si>
  <si>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</si>
  <si>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</si>
  <si>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</si>
  <si>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</si>
  <si>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</si>
  <si>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</si>
  <si>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</si>
  <si>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</si>
  <si>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</si>
  <si>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</si>
  <si>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</si>
  <si>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</si>
  <si>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</si>
  <si>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</si>
  <si>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</si>
  <si>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</si>
  <si>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</si>
  <si>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</si>
  <si>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</si>
  <si>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</si>
  <si>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</si>
  <si>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</si>
  <si>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</si>
  <si>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</si>
  <si>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</si>
  <si>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</si>
  <si>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</si>
  <si>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</si>
  <si>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</si>
  <si>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</si>
  <si>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</si>
  <si>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</si>
  <si>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</si>
  <si>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</si>
  <si>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</si>
  <si>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</si>
  <si>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</si>
  <si>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</si>
  <si>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</si>
  <si>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</si>
  <si>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</si>
  <si>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</si>
  <si>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</si>
  <si>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</si>
  <si>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</si>
  <si>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</si>
  <si>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</si>
  <si>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</si>
  <si>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</si>
  <si>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</si>
  <si>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</si>
  <si>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</si>
  <si>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</si>
  <si>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</si>
  <si>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</si>
  <si>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</si>
  <si>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</si>
  <si>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</si>
  <si>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</si>
  <si>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</si>
  <si>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</si>
  <si>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</si>
  <si>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</si>
  <si>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</si>
  <si>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</si>
  <si>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</si>
  <si>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</si>
  <si>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</si>
  <si>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</si>
  <si>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</si>
  <si>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</si>
  <si>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</si>
  <si>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</si>
  <si>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</si>
  <si>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</si>
  <si>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</si>
  <si>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</si>
  <si>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</si>
  <si>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</si>
  <si>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</si>
  <si>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</si>
  <si>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</si>
  <si>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</si>
  <si>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</si>
  <si>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</si>
  <si>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</si>
  <si>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</si>
  <si>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</si>
  <si>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</si>
  <si>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</si>
  <si>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</si>
  <si>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</si>
  <si>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</si>
  <si>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</si>
  <si>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</si>
  <si>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</si>
  <si>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</si>
  <si>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</si>
  <si>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</si>
  <si>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</si>
  <si>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</si>
  <si>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</si>
  <si>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</si>
  <si>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</si>
  <si>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</si>
  <si>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</si>
  <si>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</si>
  <si>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</si>
  <si>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</si>
  <si>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</si>
  <si>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</si>
  <si>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</si>
  <si>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</si>
  <si>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</si>
  <si>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</si>
  <si>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</si>
  <si>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</si>
  <si>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</si>
  <si>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</si>
  <si>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</si>
  <si>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</si>
  <si>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</si>
  <si>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</si>
  <si>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</si>
  <si>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</si>
  <si>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</si>
  <si>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</si>
  <si>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</si>
  <si>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</si>
  <si>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</si>
  <si>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</si>
  <si>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</si>
  <si>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</si>
  <si>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</si>
  <si>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</si>
  <si>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</si>
  <si>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</si>
  <si>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</si>
  <si>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</si>
  <si>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</si>
  <si>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</si>
  <si>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</si>
  <si>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</si>
  <si>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</si>
  <si>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</si>
  <si>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</si>
  <si>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</si>
  <si>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</si>
  <si>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</si>
  <si>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</si>
  <si>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</si>
  <si>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</si>
  <si>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</si>
  <si>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</si>
  <si>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</si>
  <si>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</si>
  <si>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</si>
  <si>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</si>
  <si>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</si>
  <si>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</si>
  <si>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</si>
  <si>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</si>
  <si>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</si>
  <si>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</si>
  <si>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</si>
  <si>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</si>
  <si>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</si>
  <si>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</si>
  <si>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</si>
  <si>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</si>
  <si>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</si>
  <si>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</si>
  <si>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</si>
  <si>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</si>
  <si>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</si>
  <si>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</si>
  <si>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</si>
  <si>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</si>
  <si>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</si>
  <si>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</si>
  <si>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</si>
  <si>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</si>
  <si>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</si>
  <si>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</si>
  <si>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</si>
  <si>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</si>
  <si>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</si>
  <si>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</si>
  <si>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</si>
  <si>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</si>
  <si>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</si>
  <si>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</si>
  <si>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</si>
  <si>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</si>
  <si>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</si>
  <si>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</si>
  <si>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</si>
  <si>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</si>
  <si>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</si>
  <si>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</si>
  <si>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</si>
  <si>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</si>
  <si>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</si>
  <si>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</si>
  <si>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</si>
  <si>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</si>
  <si>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</si>
  <si>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</si>
  <si>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</si>
  <si>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</si>
  <si>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</si>
  <si>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</si>
  <si>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</si>
  <si>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</si>
  <si>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</si>
  <si>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</si>
  <si>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</si>
  <si>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</si>
  <si>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</si>
  <si>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</si>
  <si>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</si>
  <si>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</si>
  <si>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</si>
  <si>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</si>
  <si>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</si>
  <si>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</si>
  <si>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</si>
  <si>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</si>
  <si>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</si>
  <si>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</si>
  <si>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</si>
  <si>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</si>
  <si>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</si>
  <si>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</si>
  <si>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</si>
  <si>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</si>
  <si>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</si>
  <si>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</si>
  <si>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</si>
  <si>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</si>
  <si>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</si>
  <si>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</si>
  <si>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</si>
  <si>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</si>
  <si>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</si>
  <si>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</si>
  <si>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</si>
  <si>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</si>
  <si>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</si>
  <si>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</si>
  <si>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</si>
  <si>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</si>
  <si>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</si>
  <si>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</si>
  <si>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</si>
  <si>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</si>
  <si>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</si>
  <si>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</si>
  <si>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</si>
  <si>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</si>
  <si>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</si>
  <si>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</si>
  <si>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ფულადი შემოწირულობა</t>
  </si>
  <si>
    <t>დავით ოქროპილაშვილი</t>
  </si>
  <si>
    <t>35001067062</t>
  </si>
  <si>
    <t>საქართველოს ბანკი</t>
  </si>
  <si>
    <t>მპგ ქართული ფესვები</t>
  </si>
  <si>
    <t>33001019626</t>
  </si>
  <si>
    <t>თენგიზ ოქროპილაშვილი</t>
  </si>
  <si>
    <t>GE49BG0000000365938927</t>
  </si>
  <si>
    <t>GE91BG0000000346066169</t>
  </si>
  <si>
    <t xml:space="preserve"> </t>
  </si>
  <si>
    <t xml:space="preserve">01.14.11.013.001.01.502. </t>
  </si>
  <si>
    <t>02.04.03.027.01.091</t>
  </si>
  <si>
    <t>04.02.08.082.01.01.509</t>
  </si>
  <si>
    <t xml:space="preserve">05.02.11.006.01.003.  </t>
  </si>
  <si>
    <t>86.19.21.025.01.507</t>
  </si>
  <si>
    <t>03.03.21.055.01.509</t>
  </si>
  <si>
    <t>53.20.37.099</t>
  </si>
  <si>
    <t>26.26.46.023.01.020</t>
  </si>
  <si>
    <t>56.04.52.125</t>
  </si>
  <si>
    <t xml:space="preserve">თბილისი </t>
  </si>
  <si>
    <t>რუსთავი</t>
  </si>
  <si>
    <t>ფოთი</t>
  </si>
  <si>
    <t xml:space="preserve">ბათუმი </t>
  </si>
  <si>
    <t>ამბროლაური</t>
  </si>
  <si>
    <t>ქუთაისი</t>
  </si>
  <si>
    <t xml:space="preserve">თელავი   </t>
  </si>
  <si>
    <t>ოზურგეთი</t>
  </si>
  <si>
    <t>წნორი</t>
  </si>
  <si>
    <t>იჯარა</t>
  </si>
  <si>
    <t>01008004930</t>
  </si>
  <si>
    <t>04001005665</t>
  </si>
  <si>
    <t>55001006801</t>
  </si>
  <si>
    <t>01017032784</t>
  </si>
  <si>
    <t>ფ.პ. ლამარა ბერიშვილი</t>
  </si>
  <si>
    <t xml:space="preserve">ფ.პ.ბექა ბეშკენაძე </t>
  </si>
  <si>
    <r>
      <t>ი.მ.</t>
    </r>
    <r>
      <rPr>
        <sz val="10"/>
        <color rgb="FF444950"/>
        <rFont val="Arial"/>
        <family val="2"/>
        <charset val="204"/>
      </rPr>
      <t xml:space="preserve"> </t>
    </r>
    <r>
      <rPr>
        <sz val="11"/>
        <color theme="1"/>
        <rFont val="Sylfaen"/>
        <family val="1"/>
        <charset val="204"/>
      </rPr>
      <t>მარინა ჩხარტიშვილი</t>
    </r>
  </si>
  <si>
    <t xml:space="preserve">ფ.პ. ნევრესტან დიასამიძე </t>
  </si>
  <si>
    <t xml:space="preserve">ფ.პ. ციალა კვიტაშვილი </t>
  </si>
  <si>
    <t xml:space="preserve">ფ.პ. გიორგი ბარაბაძე  </t>
  </si>
  <si>
    <t xml:space="preserve">ი.მ ჯულიეტა ჯავახიშვილი </t>
  </si>
  <si>
    <t>ფ.პ.ანა ბერძენიშვილი</t>
  </si>
  <si>
    <t xml:space="preserve">ი.მ.ნათელა ბერიაშვილი  </t>
  </si>
  <si>
    <t>01011037335</t>
  </si>
  <si>
    <t>35001123041</t>
  </si>
  <si>
    <t>01012031094</t>
  </si>
  <si>
    <t>01025006920</t>
  </si>
  <si>
    <t>GE54BG0000000365844165</t>
  </si>
  <si>
    <t>GE27BG0000000110910900</t>
  </si>
  <si>
    <t>GE20BG0000000100850089GEL</t>
  </si>
  <si>
    <t>GE56CD0360000006627951</t>
  </si>
  <si>
    <t>GE07TB1100000330718951</t>
  </si>
  <si>
    <t>GE34BG0000000366049680GEL</t>
  </si>
  <si>
    <t>სს „კრედო ბანკი“</t>
  </si>
  <si>
    <t>თიბისი</t>
  </si>
  <si>
    <t>09.22.2020</t>
  </si>
  <si>
    <t>09.23.2020</t>
  </si>
  <si>
    <t>09.24.2020</t>
  </si>
  <si>
    <t>09.25.2020</t>
  </si>
  <si>
    <t>09.30.2020</t>
  </si>
  <si>
    <t>მარინა ნინიძე</t>
  </si>
  <si>
    <t>ნიკა ოქროპილაშვილი</t>
  </si>
  <si>
    <t>ევა ხარაძე</t>
  </si>
  <si>
    <t>დავით ჯულაყიძე</t>
  </si>
  <si>
    <t>თამარა ასათიანი</t>
  </si>
  <si>
    <t>22.09-12.10.2020</t>
  </si>
  <si>
    <t>NO010OK</t>
  </si>
  <si>
    <t>მერსედესი</t>
  </si>
  <si>
    <t>ავტომანქანა</t>
  </si>
  <si>
    <t>ავტომანქანა მაღალი გამავლობის ჯიპი</t>
  </si>
  <si>
    <t>ML 200</t>
  </si>
  <si>
    <t xml:space="preserve">დანიშნულებაში არასწრად იყო ბანკის მიერ ჩანაწერი  გაკეთებული და თანხა დაბრუნდა უკან </t>
  </si>
  <si>
    <t>1.2.7.</t>
  </si>
  <si>
    <t>ბეჭდური რეკლამი ხარჯი</t>
  </si>
  <si>
    <t>ბესიკ ჩუბინიძე</t>
  </si>
  <si>
    <t>01024033864</t>
  </si>
  <si>
    <t>მგპ ქართული ფესვები</t>
  </si>
  <si>
    <t>ზურაბ ცინცქილაძე</t>
  </si>
  <si>
    <t>პლაკატი</t>
  </si>
  <si>
    <t>ვახტანგ კახიძე</t>
  </si>
  <si>
    <t>ნათელა ჯიმშელეიშვილი</t>
  </si>
  <si>
    <t>ია გოდერძიშვილი</t>
  </si>
  <si>
    <t>გიორგი სულხანიშვილი</t>
  </si>
  <si>
    <t>ფლაერი</t>
  </si>
  <si>
    <t>შპს პრინტ ჰაუსე</t>
  </si>
  <si>
    <t>კვ,მ</t>
  </si>
  <si>
    <t>დაბეჭდილი ბანერი</t>
  </si>
  <si>
    <t>გაზეთი</t>
  </si>
  <si>
    <t>A3</t>
  </si>
  <si>
    <t>A4/3</t>
  </si>
  <si>
    <t>A4</t>
  </si>
  <si>
    <t xml:space="preserve">აფიშა </t>
  </si>
  <si>
    <t>Honda</t>
  </si>
  <si>
    <t>Fit</t>
  </si>
  <si>
    <t>JZZ030</t>
  </si>
  <si>
    <t>შპს მოდერნ გრაფიკი</t>
  </si>
  <si>
    <t>1*20</t>
  </si>
  <si>
    <t>ბილბორდი</t>
  </si>
  <si>
    <t>ტრანსფარანტი/ბანერი</t>
  </si>
  <si>
    <t>ქუჩაში დამონტაჟებული ეკრანი</t>
  </si>
  <si>
    <t>შპს ტოტალ სერვისი</t>
  </si>
  <si>
    <t>მონიტორის იჯარა</t>
  </si>
  <si>
    <t>3*6</t>
  </si>
  <si>
    <t>ბადესტიკრი</t>
  </si>
  <si>
    <t xml:space="preserve">               ბ.ა</t>
  </si>
  <si>
    <t>ხელმოწერები</t>
  </si>
  <si>
    <r>
      <t>ბუღალტერი</t>
    </r>
    <r>
      <rPr>
        <sz val="10"/>
        <rFont val="Sylfaen"/>
        <family val="1"/>
      </rPr>
      <t xml:space="preserve"> </t>
    </r>
  </si>
  <si>
    <t>(ან საამისოდ უფლებამოსილი პასუხისმგებელი პირი)</t>
  </si>
  <si>
    <t>უფლებამოსილი</t>
  </si>
  <si>
    <t>პასუხისმგებელი პირი</t>
  </si>
  <si>
    <t xml:space="preserve"> პირი)</t>
  </si>
  <si>
    <t>მპგ "ქართული ფესვები"</t>
  </si>
</sst>
</file>

<file path=xl/styles.xml><?xml version="1.0" encoding="utf-8"?>
<styleSheet xmlns="http://schemas.openxmlformats.org/spreadsheetml/2006/main">
  <numFmts count="5">
    <numFmt numFmtId="164" formatCode="_-* #,##0.00\ _₾_-;\-* #,##0.00\ _₾_-;_-* &quot;-&quot;??\ _₾_-;_-@_-"/>
    <numFmt numFmtId="165" formatCode="00,000.00"/>
    <numFmt numFmtId="166" formatCode="0,000.00"/>
    <numFmt numFmtId="167" formatCode="0,000,000.00"/>
    <numFmt numFmtId="169" formatCode="\ს\ა\ტ\ე\ლ\ე\ვ\ი\ზ\ი\ო\ \რ\ე\კ\ლ\ა\მ\ა"/>
  </numFmts>
  <fonts count="4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1"/>
      <color theme="1"/>
      <name val="Sylfae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Sylfaen"/>
      <family val="1"/>
      <charset val="204"/>
    </font>
    <font>
      <b/>
      <sz val="10"/>
      <color theme="1"/>
      <name val="Arial"/>
      <family val="2"/>
      <charset val="204"/>
    </font>
    <font>
      <sz val="10"/>
      <color rgb="FF444950"/>
      <name val="Arial"/>
      <family val="2"/>
      <charset val="204"/>
    </font>
    <font>
      <sz val="10"/>
      <name val="Arial"/>
      <charset val="1"/>
    </font>
    <font>
      <b/>
      <sz val="10"/>
      <color theme="1"/>
      <name val="Sylfae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7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2" fillId="0" borderId="0"/>
    <xf numFmtId="0" fontId="2" fillId="0" borderId="0"/>
    <xf numFmtId="0" fontId="2" fillId="0" borderId="0"/>
    <xf numFmtId="0" fontId="1" fillId="0" borderId="0"/>
    <xf numFmtId="164" fontId="39" fillId="0" borderId="0" applyFont="0" applyFill="0" applyBorder="0" applyAlignment="0" applyProtection="0"/>
  </cellStyleXfs>
  <cellXfs count="459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167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0" fillId="6" borderId="0" xfId="0" applyFont="1" applyFill="1" applyAlignment="1" applyProtection="1">
      <alignment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1" fillId="0" borderId="38" xfId="9" applyFont="1" applyBorder="1" applyAlignment="1" applyProtection="1">
      <alignment vertical="center" wrapText="1"/>
      <protection locked="0"/>
    </xf>
    <xf numFmtId="0" fontId="31" fillId="4" borderId="26" xfId="9" applyFont="1" applyFill="1" applyBorder="1" applyAlignment="1" applyProtection="1">
      <alignment vertical="center"/>
      <protection locked="0"/>
    </xf>
    <xf numFmtId="0" fontId="31" fillId="4" borderId="24" xfId="9" applyFont="1" applyFill="1" applyBorder="1" applyAlignment="1" applyProtection="1">
      <alignment vertical="center" wrapText="1"/>
      <protection locked="0"/>
    </xf>
    <xf numFmtId="0" fontId="31" fillId="4" borderId="23" xfId="9" applyFont="1" applyFill="1" applyBorder="1" applyAlignment="1" applyProtection="1">
      <alignment vertical="center" wrapText="1"/>
      <protection locked="0"/>
    </xf>
    <xf numFmtId="49" fontId="31" fillId="0" borderId="24" xfId="9" applyNumberFormat="1" applyFont="1" applyBorder="1" applyAlignment="1" applyProtection="1">
      <alignment vertical="center"/>
      <protection locked="0"/>
    </xf>
    <xf numFmtId="0" fontId="31" fillId="0" borderId="23" xfId="9" applyFont="1" applyBorder="1" applyAlignment="1" applyProtection="1">
      <alignment vertical="center" wrapText="1"/>
      <protection locked="0"/>
    </xf>
    <xf numFmtId="0" fontId="31" fillId="0" borderId="25" xfId="9" applyFont="1" applyBorder="1" applyAlignment="1" applyProtection="1">
      <alignment vertical="center"/>
      <protection locked="0"/>
    </xf>
    <xf numFmtId="0" fontId="31" fillId="0" borderId="24" xfId="9" applyFont="1" applyBorder="1" applyAlignment="1" applyProtection="1">
      <alignment vertical="center" wrapText="1"/>
      <protection locked="0"/>
    </xf>
    <xf numFmtId="14" fontId="31" fillId="0" borderId="24" xfId="9" applyNumberFormat="1" applyFont="1" applyBorder="1" applyAlignment="1" applyProtection="1">
      <alignment vertical="center" wrapText="1"/>
      <protection locked="0"/>
    </xf>
    <xf numFmtId="0" fontId="31" fillId="0" borderId="23" xfId="9" applyFont="1" applyBorder="1" applyAlignment="1" applyProtection="1">
      <alignment horizontal="center" vertical="center"/>
      <protection locked="0"/>
    </xf>
    <xf numFmtId="0" fontId="31" fillId="0" borderId="39" xfId="9" applyFont="1" applyBorder="1" applyAlignment="1" applyProtection="1">
      <alignment vertical="center" wrapText="1"/>
      <protection locked="0"/>
    </xf>
    <xf numFmtId="0" fontId="31" fillId="4" borderId="22" xfId="9" applyFont="1" applyFill="1" applyBorder="1" applyAlignment="1" applyProtection="1">
      <alignment vertical="center"/>
      <protection locked="0"/>
    </xf>
    <xf numFmtId="0" fontId="31" fillId="4" borderId="1" xfId="9" applyFont="1" applyFill="1" applyBorder="1" applyAlignment="1" applyProtection="1">
      <alignment vertical="center" wrapText="1"/>
      <protection locked="0"/>
    </xf>
    <xf numFmtId="0" fontId="31" fillId="4" borderId="21" xfId="9" applyFont="1" applyFill="1" applyBorder="1" applyAlignment="1" applyProtection="1">
      <alignment vertical="center" wrapText="1"/>
      <protection locked="0"/>
    </xf>
    <xf numFmtId="49" fontId="31" fillId="0" borderId="1" xfId="9" applyNumberFormat="1" applyFont="1" applyBorder="1" applyAlignment="1" applyProtection="1">
      <alignment vertical="center"/>
      <protection locked="0"/>
    </xf>
    <xf numFmtId="0" fontId="31" fillId="0" borderId="21" xfId="9" applyFont="1" applyBorder="1" applyAlignment="1" applyProtection="1">
      <alignment vertical="center" wrapText="1"/>
      <protection locked="0"/>
    </xf>
    <xf numFmtId="0" fontId="31" fillId="0" borderId="5" xfId="9" applyFont="1" applyBorder="1" applyAlignment="1" applyProtection="1">
      <alignment vertical="center"/>
      <protection locked="0"/>
    </xf>
    <xf numFmtId="0" fontId="31" fillId="0" borderId="2" xfId="9" applyFont="1" applyBorder="1" applyAlignment="1" applyProtection="1">
      <alignment vertical="center" wrapText="1"/>
      <protection locked="0"/>
    </xf>
    <xf numFmtId="14" fontId="31" fillId="0" borderId="2" xfId="9" applyNumberFormat="1" applyFont="1" applyBorder="1" applyAlignment="1" applyProtection="1">
      <alignment vertical="center" wrapText="1"/>
      <protection locked="0"/>
    </xf>
    <xf numFmtId="0" fontId="31" fillId="0" borderId="40" xfId="9" applyFont="1" applyBorder="1" applyAlignment="1" applyProtection="1">
      <alignment vertical="center" wrapText="1"/>
      <protection locked="0"/>
    </xf>
    <xf numFmtId="0" fontId="31" fillId="4" borderId="20" xfId="9" applyFont="1" applyFill="1" applyBorder="1" applyAlignment="1" applyProtection="1">
      <alignment vertical="center"/>
      <protection locked="0"/>
    </xf>
    <xf numFmtId="0" fontId="31" fillId="4" borderId="2" xfId="9" applyFont="1" applyFill="1" applyBorder="1" applyAlignment="1" applyProtection="1">
      <alignment vertical="center" wrapText="1"/>
      <protection locked="0"/>
    </xf>
    <xf numFmtId="0" fontId="31" fillId="4" borderId="18" xfId="9" applyFont="1" applyFill="1" applyBorder="1" applyAlignment="1" applyProtection="1">
      <alignment vertical="center" wrapText="1"/>
      <protection locked="0"/>
    </xf>
    <xf numFmtId="0" fontId="31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17" fillId="5" borderId="0" xfId="0" applyFont="1" applyFill="1" applyBorder="1" applyAlignment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9" fontId="31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Protection="1"/>
    <xf numFmtId="0" fontId="29" fillId="2" borderId="0" xfId="0" applyFont="1" applyFill="1" applyBorder="1" applyAlignment="1" applyProtection="1">
      <alignment horizontal="center" vertical="center"/>
    </xf>
    <xf numFmtId="0" fontId="30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0" fillId="5" borderId="0" xfId="0" applyFont="1" applyFill="1" applyProtection="1"/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40" fontId="19" fillId="0" borderId="0" xfId="0" applyNumberFormat="1" applyFont="1" applyFill="1" applyBorder="1" applyAlignment="1">
      <alignment horizontal="left" vertical="center"/>
    </xf>
    <xf numFmtId="0" fontId="34" fillId="0" borderId="1" xfId="0" applyFont="1" applyBorder="1"/>
    <xf numFmtId="0" fontId="35" fillId="0" borderId="1" xfId="0" applyFont="1" applyBorder="1"/>
    <xf numFmtId="0" fontId="34" fillId="0" borderId="1" xfId="0" applyNumberFormat="1" applyFont="1" applyBorder="1"/>
    <xf numFmtId="0" fontId="36" fillId="0" borderId="1" xfId="0" applyFont="1" applyBorder="1"/>
    <xf numFmtId="0" fontId="0" fillId="0" borderId="1" xfId="0" applyBorder="1"/>
    <xf numFmtId="49" fontId="34" fillId="0" borderId="1" xfId="0" applyNumberFormat="1" applyFont="1" applyBorder="1" applyAlignment="1">
      <alignment horizontal="right"/>
    </xf>
    <xf numFmtId="0" fontId="35" fillId="0" borderId="1" xfId="0" applyFont="1" applyBorder="1" applyAlignment="1">
      <alignment horizontal="right"/>
    </xf>
    <xf numFmtId="0" fontId="34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/>
    <xf numFmtId="0" fontId="34" fillId="0" borderId="1" xfId="0" applyFont="1" applyFill="1" applyBorder="1"/>
    <xf numFmtId="0" fontId="35" fillId="0" borderId="1" xfId="0" applyFont="1" applyFill="1" applyBorder="1"/>
    <xf numFmtId="0" fontId="0" fillId="0" borderId="1" xfId="0" applyFill="1" applyBorder="1"/>
    <xf numFmtId="0" fontId="37" fillId="0" borderId="1" xfId="0" applyFont="1" applyBorder="1"/>
    <xf numFmtId="14" fontId="34" fillId="0" borderId="1" xfId="0" applyNumberFormat="1" applyFont="1" applyBorder="1"/>
    <xf numFmtId="49" fontId="17" fillId="0" borderId="1" xfId="3" applyNumberFormat="1" applyFont="1" applyBorder="1" applyProtection="1">
      <protection locked="0"/>
    </xf>
    <xf numFmtId="0" fontId="17" fillId="0" borderId="1" xfId="3" applyFont="1" applyBorder="1" applyAlignment="1" applyProtection="1">
      <alignment wrapText="1"/>
      <protection locked="0"/>
    </xf>
    <xf numFmtId="0" fontId="27" fillId="0" borderId="19" xfId="11" applyFont="1" applyBorder="1" applyAlignment="1" applyProtection="1">
      <alignment wrapText="1"/>
      <protection locked="0"/>
    </xf>
    <xf numFmtId="14" fontId="19" fillId="0" borderId="2" xfId="9" applyNumberFormat="1" applyFont="1" applyBorder="1" applyAlignment="1" applyProtection="1">
      <alignment vertical="center" wrapText="1"/>
      <protection locked="0"/>
    </xf>
    <xf numFmtId="0" fontId="17" fillId="0" borderId="1" xfId="3" applyFont="1" applyFill="1" applyBorder="1" applyProtection="1">
      <protection locked="0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164" fontId="22" fillId="2" borderId="1" xfId="16" applyFont="1" applyFill="1" applyBorder="1" applyAlignment="1" applyProtection="1">
      <alignment horizontal="center" vertical="center" wrapText="1"/>
      <protection locked="0"/>
    </xf>
    <xf numFmtId="49" fontId="20" fillId="0" borderId="43" xfId="0" applyNumberFormat="1" applyFont="1" applyFill="1" applyBorder="1" applyAlignment="1">
      <alignment horizontal="right" vertical="top"/>
    </xf>
    <xf numFmtId="49" fontId="19" fillId="0" borderId="1" xfId="15" applyNumberFormat="1" applyFont="1" applyBorder="1" applyAlignment="1" applyProtection="1">
      <alignment vertical="center" wrapText="1"/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3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0" fontId="40" fillId="2" borderId="0" xfId="9" applyFont="1" applyFill="1" applyBorder="1" applyAlignment="1" applyProtection="1">
      <alignment vertical="center"/>
      <protection locked="0"/>
    </xf>
    <xf numFmtId="14" fontId="40" fillId="2" borderId="0" xfId="9" applyNumberFormat="1" applyFont="1" applyFill="1" applyBorder="1" applyAlignment="1" applyProtection="1">
      <alignment vertical="center"/>
    </xf>
    <xf numFmtId="14" fontId="40" fillId="2" borderId="0" xfId="10" applyNumberFormat="1" applyFont="1" applyFill="1" applyBorder="1" applyAlignment="1" applyProtection="1">
      <alignment horizontal="right" vertical="center"/>
    </xf>
  </cellXfs>
  <cellStyles count="17">
    <cellStyle name="Comma" xfId="16" builtinId="3"/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171450</xdr:rowOff>
    </xdr:from>
    <xdr:to>
      <xdr:col>2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40"/>
  <sheetViews>
    <sheetView showGridLines="0" tabSelected="1" view="pageBreakPreview" topLeftCell="A4" zoomScale="68" zoomScaleNormal="100" zoomScaleSheetLayoutView="68" workbookViewId="0">
      <selection activeCell="G15" sqref="G15"/>
    </sheetView>
  </sheetViews>
  <sheetFormatPr defaultColWidth="9.140625" defaultRowHeight="15"/>
  <cols>
    <col min="1" max="1" width="6.28515625" style="258" bestFit="1" customWidth="1"/>
    <col min="2" max="2" width="13.140625" style="258" customWidth="1"/>
    <col min="3" max="3" width="17.85546875" style="258" customWidth="1"/>
    <col min="4" max="4" width="13.28515625" style="258" customWidth="1"/>
    <col min="5" max="5" width="26.28515625" style="258" customWidth="1"/>
    <col min="6" max="6" width="19.140625" style="259" customWidth="1"/>
    <col min="7" max="7" width="23.42578125" style="259" customWidth="1"/>
    <col min="8" max="8" width="19.140625" style="259" customWidth="1"/>
    <col min="9" max="9" width="16.85546875" style="258" customWidth="1"/>
    <col min="10" max="10" width="16.140625" style="258" customWidth="1"/>
    <col min="11" max="11" width="13.140625" style="258" bestFit="1" customWidth="1"/>
    <col min="12" max="12" width="15.28515625" style="258" customWidth="1"/>
    <col min="13" max="16384" width="9.140625" style="258"/>
  </cols>
  <sheetData>
    <row r="1" spans="1:12" s="268" customFormat="1">
      <c r="A1" s="322" t="s">
        <v>289</v>
      </c>
      <c r="B1" s="314"/>
      <c r="C1" s="314"/>
      <c r="D1" s="314"/>
      <c r="E1" s="315"/>
      <c r="F1" s="312"/>
      <c r="G1" s="315"/>
      <c r="H1" s="321"/>
      <c r="I1" s="314"/>
      <c r="J1" s="315"/>
      <c r="K1" s="315"/>
      <c r="L1" s="320" t="s">
        <v>97</v>
      </c>
    </row>
    <row r="2" spans="1:12" s="268" customFormat="1">
      <c r="A2" s="319" t="s">
        <v>128</v>
      </c>
      <c r="B2" s="314"/>
      <c r="C2" s="314"/>
      <c r="D2" s="314"/>
      <c r="E2" s="315"/>
      <c r="F2" s="312"/>
      <c r="G2" s="315"/>
      <c r="H2" s="318"/>
      <c r="I2" s="314"/>
      <c r="J2" s="315"/>
      <c r="K2" s="315"/>
      <c r="L2" s="317" t="s">
        <v>540</v>
      </c>
    </row>
    <row r="3" spans="1:12" s="268" customFormat="1">
      <c r="A3" s="343" t="s">
        <v>257</v>
      </c>
      <c r="B3" s="312"/>
      <c r="C3" s="312"/>
      <c r="D3" s="349"/>
      <c r="E3" s="350"/>
      <c r="F3" s="316"/>
      <c r="G3" s="315"/>
      <c r="H3" s="351"/>
      <c r="I3" s="350"/>
      <c r="J3" s="314"/>
      <c r="K3" s="315"/>
      <c r="L3" s="313"/>
    </row>
    <row r="4" spans="1:12" s="268" customFormat="1" ht="15.75" thickBot="1">
      <c r="A4" s="426" t="s">
        <v>480</v>
      </c>
      <c r="B4" s="426"/>
      <c r="C4" s="426"/>
      <c r="D4" s="426"/>
      <c r="E4" s="426"/>
      <c r="F4" s="426"/>
      <c r="G4" s="316"/>
      <c r="H4" s="316"/>
      <c r="I4" s="315"/>
      <c r="J4" s="314"/>
      <c r="K4" s="314"/>
      <c r="L4" s="313"/>
    </row>
    <row r="5" spans="1:12" s="300" customFormat="1" ht="39" thickBot="1">
      <c r="A5" s="311" t="s">
        <v>64</v>
      </c>
      <c r="B5" s="310" t="s">
        <v>129</v>
      </c>
      <c r="C5" s="310" t="s">
        <v>403</v>
      </c>
      <c r="D5" s="309" t="s">
        <v>263</v>
      </c>
      <c r="E5" s="308" t="s">
        <v>402</v>
      </c>
      <c r="F5" s="307" t="s">
        <v>401</v>
      </c>
      <c r="G5" s="306" t="s">
        <v>216</v>
      </c>
      <c r="H5" s="305" t="s">
        <v>213</v>
      </c>
      <c r="I5" s="304" t="s">
        <v>400</v>
      </c>
      <c r="J5" s="303" t="s">
        <v>260</v>
      </c>
      <c r="K5" s="302" t="s">
        <v>217</v>
      </c>
      <c r="L5" s="301" t="s">
        <v>218</v>
      </c>
    </row>
    <row r="6" spans="1:12" s="294" customFormat="1" ht="15.75" thickBot="1">
      <c r="A6" s="298">
        <v>1</v>
      </c>
      <c r="B6" s="297">
        <v>2</v>
      </c>
      <c r="C6" s="299">
        <v>3</v>
      </c>
      <c r="D6" s="299">
        <v>4</v>
      </c>
      <c r="E6" s="298">
        <v>5</v>
      </c>
      <c r="F6" s="297">
        <v>6</v>
      </c>
      <c r="G6" s="299">
        <v>7</v>
      </c>
      <c r="H6" s="297">
        <v>8</v>
      </c>
      <c r="I6" s="298">
        <v>9</v>
      </c>
      <c r="J6" s="297">
        <v>10</v>
      </c>
      <c r="K6" s="296">
        <v>11</v>
      </c>
      <c r="L6" s="295">
        <v>12</v>
      </c>
    </row>
    <row r="7" spans="1:12" ht="30.75">
      <c r="A7" s="293">
        <v>1</v>
      </c>
      <c r="B7" s="420" t="s">
        <v>530</v>
      </c>
      <c r="C7" s="287" t="s">
        <v>476</v>
      </c>
      <c r="D7" s="421">
        <v>200</v>
      </c>
      <c r="E7" s="418" t="s">
        <v>535</v>
      </c>
      <c r="F7" s="417" t="s">
        <v>518</v>
      </c>
      <c r="G7" s="418" t="s">
        <v>522</v>
      </c>
      <c r="H7" s="419" t="s">
        <v>479</v>
      </c>
      <c r="I7" s="292"/>
      <c r="J7" s="291"/>
      <c r="K7" s="290"/>
      <c r="L7" s="289"/>
    </row>
    <row r="8" spans="1:12" ht="30.75">
      <c r="A8" s="293">
        <v>2</v>
      </c>
      <c r="B8" s="420" t="s">
        <v>531</v>
      </c>
      <c r="C8" s="287" t="s">
        <v>476</v>
      </c>
      <c r="D8" s="421">
        <v>100</v>
      </c>
      <c r="E8" s="418" t="s">
        <v>535</v>
      </c>
      <c r="F8" s="417" t="s">
        <v>518</v>
      </c>
      <c r="G8" s="418" t="s">
        <v>522</v>
      </c>
      <c r="H8" s="419" t="s">
        <v>479</v>
      </c>
      <c r="I8" s="283"/>
      <c r="J8" s="282"/>
      <c r="K8" s="281"/>
      <c r="L8" s="280"/>
    </row>
    <row r="9" spans="1:12" ht="30.75">
      <c r="A9" s="293">
        <v>3</v>
      </c>
      <c r="B9" s="420" t="s">
        <v>531</v>
      </c>
      <c r="C9" s="287" t="s">
        <v>476</v>
      </c>
      <c r="D9" s="421">
        <v>4400</v>
      </c>
      <c r="E9" s="418" t="s">
        <v>536</v>
      </c>
      <c r="F9" s="417" t="s">
        <v>519</v>
      </c>
      <c r="G9" s="418" t="s">
        <v>523</v>
      </c>
      <c r="H9" s="419" t="s">
        <v>479</v>
      </c>
      <c r="I9" s="283"/>
      <c r="J9" s="282"/>
      <c r="K9" s="281"/>
      <c r="L9" s="280"/>
    </row>
    <row r="10" spans="1:12" ht="30.75">
      <c r="A10" s="293">
        <v>4</v>
      </c>
      <c r="B10" s="420" t="s">
        <v>532</v>
      </c>
      <c r="C10" s="287" t="s">
        <v>476</v>
      </c>
      <c r="D10" s="421">
        <v>2100</v>
      </c>
      <c r="E10" s="418" t="s">
        <v>477</v>
      </c>
      <c r="F10" s="417" t="s">
        <v>478</v>
      </c>
      <c r="G10" s="418" t="s">
        <v>524</v>
      </c>
      <c r="H10" s="419" t="s">
        <v>479</v>
      </c>
      <c r="I10" s="283"/>
      <c r="J10" s="282"/>
      <c r="K10" s="281"/>
      <c r="L10" s="280"/>
    </row>
    <row r="11" spans="1:12" ht="30.75">
      <c r="A11" s="293">
        <v>5</v>
      </c>
      <c r="B11" s="420" t="s">
        <v>533</v>
      </c>
      <c r="C11" s="287" t="s">
        <v>476</v>
      </c>
      <c r="D11" s="421">
        <v>500</v>
      </c>
      <c r="E11" s="418" t="s">
        <v>477</v>
      </c>
      <c r="F11" s="417" t="s">
        <v>478</v>
      </c>
      <c r="G11" s="418" t="s">
        <v>524</v>
      </c>
      <c r="H11" s="419" t="s">
        <v>479</v>
      </c>
      <c r="I11" s="283"/>
      <c r="J11" s="282"/>
      <c r="K11" s="281"/>
      <c r="L11" s="280"/>
    </row>
    <row r="12" spans="1:12" ht="30">
      <c r="A12" s="293">
        <v>6</v>
      </c>
      <c r="B12" s="420" t="s">
        <v>533</v>
      </c>
      <c r="C12" s="287" t="s">
        <v>476</v>
      </c>
      <c r="D12" s="421">
        <v>248</v>
      </c>
      <c r="E12" s="418" t="s">
        <v>537</v>
      </c>
      <c r="F12" s="417" t="s">
        <v>520</v>
      </c>
      <c r="G12" s="418" t="s">
        <v>525</v>
      </c>
      <c r="H12" s="419" t="s">
        <v>528</v>
      </c>
      <c r="I12" s="283"/>
      <c r="J12" s="282"/>
      <c r="K12" s="281"/>
      <c r="L12" s="280"/>
    </row>
    <row r="13" spans="1:12" ht="30">
      <c r="A13" s="293">
        <v>7</v>
      </c>
      <c r="B13" s="420" t="s">
        <v>534</v>
      </c>
      <c r="C13" s="287" t="s">
        <v>476</v>
      </c>
      <c r="D13" s="421">
        <v>500</v>
      </c>
      <c r="E13" s="418" t="s">
        <v>538</v>
      </c>
      <c r="F13" s="417" t="s">
        <v>521</v>
      </c>
      <c r="G13" s="418" t="s">
        <v>526</v>
      </c>
      <c r="H13" s="419" t="s">
        <v>529</v>
      </c>
      <c r="I13" s="283"/>
      <c r="J13" s="282"/>
      <c r="K13" s="281"/>
      <c r="L13" s="280"/>
    </row>
    <row r="14" spans="1:12" ht="30.75">
      <c r="A14" s="293">
        <v>8</v>
      </c>
      <c r="B14" s="420">
        <v>43871</v>
      </c>
      <c r="C14" s="287" t="s">
        <v>476</v>
      </c>
      <c r="D14" s="421">
        <v>30000</v>
      </c>
      <c r="E14" s="418" t="s">
        <v>482</v>
      </c>
      <c r="F14" s="417" t="s">
        <v>481</v>
      </c>
      <c r="G14" s="418" t="s">
        <v>483</v>
      </c>
      <c r="H14" s="419" t="s">
        <v>479</v>
      </c>
      <c r="I14" s="283"/>
      <c r="J14" s="282"/>
      <c r="K14" s="281"/>
      <c r="L14" s="280"/>
    </row>
    <row r="15" spans="1:12" ht="93.75" customHeight="1">
      <c r="A15" s="293">
        <v>9</v>
      </c>
      <c r="B15" s="420">
        <v>44022</v>
      </c>
      <c r="C15" s="287" t="s">
        <v>476</v>
      </c>
      <c r="D15" s="421">
        <v>11000</v>
      </c>
      <c r="E15" s="418" t="s">
        <v>482</v>
      </c>
      <c r="F15" s="417" t="s">
        <v>481</v>
      </c>
      <c r="G15" s="418" t="s">
        <v>483</v>
      </c>
      <c r="H15" s="419" t="s">
        <v>479</v>
      </c>
      <c r="I15" s="283"/>
      <c r="J15" s="282"/>
      <c r="K15" s="281"/>
      <c r="L15" s="280" t="s">
        <v>546</v>
      </c>
    </row>
    <row r="16" spans="1:12" ht="30.75">
      <c r="A16" s="293">
        <v>10</v>
      </c>
      <c r="B16" s="420">
        <v>44022</v>
      </c>
      <c r="C16" s="287" t="s">
        <v>476</v>
      </c>
      <c r="D16" s="421">
        <v>11000</v>
      </c>
      <c r="E16" s="418" t="s">
        <v>482</v>
      </c>
      <c r="F16" s="417" t="s">
        <v>481</v>
      </c>
      <c r="G16" s="418" t="s">
        <v>483</v>
      </c>
      <c r="H16" s="419" t="s">
        <v>479</v>
      </c>
      <c r="I16" s="283"/>
      <c r="J16" s="282"/>
      <c r="K16" s="281"/>
      <c r="L16" s="280"/>
    </row>
    <row r="17" spans="1:12" ht="30.75">
      <c r="A17" s="293">
        <v>11</v>
      </c>
      <c r="B17" s="420">
        <v>44053</v>
      </c>
      <c r="C17" s="287" t="s">
        <v>476</v>
      </c>
      <c r="D17" s="421">
        <v>600</v>
      </c>
      <c r="E17" s="418" t="s">
        <v>539</v>
      </c>
      <c r="F17" s="417">
        <v>33001003771</v>
      </c>
      <c r="G17" s="418" t="s">
        <v>527</v>
      </c>
      <c r="H17" s="419" t="s">
        <v>479</v>
      </c>
      <c r="I17" s="283"/>
      <c r="J17" s="282"/>
      <c r="K17" s="281"/>
      <c r="L17" s="280"/>
    </row>
    <row r="18" spans="1:12" ht="30.75">
      <c r="A18" s="293">
        <v>12</v>
      </c>
      <c r="B18" s="420">
        <v>44175</v>
      </c>
      <c r="C18" s="287" t="s">
        <v>476</v>
      </c>
      <c r="D18" s="421">
        <v>3500</v>
      </c>
      <c r="E18" s="418" t="s">
        <v>482</v>
      </c>
      <c r="F18" s="417" t="s">
        <v>481</v>
      </c>
      <c r="G18" s="418" t="s">
        <v>483</v>
      </c>
      <c r="H18" s="419" t="s">
        <v>479</v>
      </c>
      <c r="I18" s="283"/>
      <c r="J18" s="282"/>
      <c r="K18" s="281"/>
      <c r="L18" s="280"/>
    </row>
    <row r="19" spans="1:12" ht="10.5" customHeight="1">
      <c r="A19" s="293">
        <v>13</v>
      </c>
      <c r="B19" s="420"/>
      <c r="C19" s="287"/>
      <c r="D19" s="421"/>
      <c r="E19" s="418"/>
      <c r="F19" s="417"/>
      <c r="G19" s="418"/>
      <c r="H19" s="419"/>
      <c r="I19" s="283"/>
      <c r="J19" s="282"/>
      <c r="K19" s="281"/>
      <c r="L19" s="280"/>
    </row>
    <row r="20" spans="1:12" ht="10.5" customHeight="1">
      <c r="A20" s="293">
        <v>14</v>
      </c>
      <c r="B20" s="288"/>
      <c r="C20" s="287"/>
      <c r="D20" s="286"/>
      <c r="E20" s="285"/>
      <c r="F20" s="284"/>
      <c r="G20" s="284"/>
      <c r="H20" s="284"/>
      <c r="I20" s="283"/>
      <c r="J20" s="282"/>
      <c r="K20" s="281"/>
      <c r="L20" s="280"/>
    </row>
    <row r="21" spans="1:12" ht="10.5" customHeight="1">
      <c r="A21" s="293">
        <v>15</v>
      </c>
      <c r="B21" s="288"/>
      <c r="C21" s="287"/>
      <c r="D21" s="286"/>
      <c r="E21" s="285"/>
      <c r="F21" s="284"/>
      <c r="G21" s="284"/>
      <c r="H21" s="284"/>
      <c r="I21" s="283"/>
      <c r="J21" s="282"/>
      <c r="K21" s="281"/>
      <c r="L21" s="280"/>
    </row>
    <row r="22" spans="1:12" ht="10.5" customHeight="1">
      <c r="A22" s="293">
        <v>16</v>
      </c>
      <c r="B22" s="288"/>
      <c r="C22" s="287"/>
      <c r="D22" s="286"/>
      <c r="E22" s="285"/>
      <c r="F22" s="284"/>
      <c r="G22" s="284"/>
      <c r="H22" s="284"/>
      <c r="I22" s="283"/>
      <c r="J22" s="282"/>
      <c r="K22" s="281"/>
      <c r="L22" s="280"/>
    </row>
    <row r="23" spans="1:12" ht="10.5" customHeight="1">
      <c r="A23" s="293">
        <v>17</v>
      </c>
      <c r="B23" s="288"/>
      <c r="C23" s="287"/>
      <c r="D23" s="286"/>
      <c r="E23" s="285"/>
      <c r="F23" s="284"/>
      <c r="G23" s="284"/>
      <c r="H23" s="284"/>
      <c r="I23" s="283"/>
      <c r="J23" s="282"/>
      <c r="K23" s="281"/>
      <c r="L23" s="280"/>
    </row>
    <row r="24" spans="1:12" ht="10.5" customHeight="1">
      <c r="A24" s="293">
        <v>18</v>
      </c>
      <c r="B24" s="288"/>
      <c r="C24" s="287"/>
      <c r="D24" s="286"/>
      <c r="E24" s="285"/>
      <c r="F24" s="284"/>
      <c r="G24" s="284"/>
      <c r="H24" s="284"/>
      <c r="I24" s="283"/>
      <c r="J24" s="282"/>
      <c r="K24" s="281"/>
      <c r="L24" s="280"/>
    </row>
    <row r="25" spans="1:12" ht="10.5" customHeight="1">
      <c r="A25" s="293">
        <v>19</v>
      </c>
      <c r="B25" s="288"/>
      <c r="C25" s="287"/>
      <c r="D25" s="286"/>
      <c r="E25" s="285"/>
      <c r="F25" s="284"/>
      <c r="G25" s="284"/>
      <c r="H25" s="284"/>
      <c r="I25" s="283"/>
      <c r="J25" s="282"/>
      <c r="K25" s="281"/>
      <c r="L25" s="280"/>
    </row>
    <row r="26" spans="1:12" ht="10.5" customHeight="1" thickBot="1">
      <c r="A26" s="279" t="s">
        <v>259</v>
      </c>
      <c r="B26" s="278"/>
      <c r="C26" s="277"/>
      <c r="D26" s="276"/>
      <c r="E26" s="275"/>
      <c r="F26" s="274"/>
      <c r="G26" s="274"/>
      <c r="H26" s="274"/>
      <c r="I26" s="273"/>
      <c r="J26" s="272"/>
      <c r="K26" s="271"/>
      <c r="L26" s="270"/>
    </row>
    <row r="27" spans="1:12" s="268" customFormat="1">
      <c r="A27" s="428" t="s">
        <v>375</v>
      </c>
      <c r="B27" s="428"/>
      <c r="C27" s="428"/>
      <c r="D27" s="428"/>
      <c r="E27" s="428"/>
      <c r="F27" s="428"/>
      <c r="G27" s="428"/>
      <c r="H27" s="428"/>
      <c r="I27" s="428"/>
      <c r="J27" s="428"/>
      <c r="K27" s="428"/>
      <c r="L27" s="428"/>
    </row>
    <row r="28" spans="1:12" s="269" customFormat="1" ht="12.75">
      <c r="A28" s="428" t="s">
        <v>399</v>
      </c>
      <c r="B28" s="428"/>
      <c r="C28" s="428"/>
      <c r="D28" s="428"/>
      <c r="E28" s="428"/>
      <c r="F28" s="428"/>
      <c r="G28" s="428"/>
      <c r="H28" s="428"/>
      <c r="I28" s="428"/>
      <c r="J28" s="428"/>
      <c r="K28" s="428"/>
      <c r="L28" s="428"/>
    </row>
    <row r="29" spans="1:12" s="269" customFormat="1" ht="18" customHeight="1">
      <c r="A29" s="428"/>
      <c r="B29" s="428"/>
      <c r="C29" s="428"/>
      <c r="D29" s="428"/>
      <c r="E29" s="428"/>
      <c r="F29" s="428"/>
      <c r="G29" s="428"/>
      <c r="H29" s="428"/>
      <c r="I29" s="428"/>
      <c r="J29" s="428"/>
      <c r="K29" s="428"/>
      <c r="L29" s="428"/>
    </row>
    <row r="30" spans="1:12" s="268" customFormat="1">
      <c r="A30" s="428" t="s">
        <v>398</v>
      </c>
      <c r="B30" s="428"/>
      <c r="C30" s="428"/>
      <c r="D30" s="428"/>
      <c r="E30" s="428"/>
      <c r="F30" s="428"/>
      <c r="G30" s="428"/>
      <c r="H30" s="428"/>
      <c r="I30" s="428"/>
      <c r="J30" s="428"/>
      <c r="K30" s="428"/>
      <c r="L30" s="428"/>
    </row>
    <row r="31" spans="1:12" s="268" customFormat="1">
      <c r="A31" s="428"/>
      <c r="B31" s="428"/>
      <c r="C31" s="428"/>
      <c r="D31" s="428"/>
      <c r="E31" s="428"/>
      <c r="F31" s="428"/>
      <c r="G31" s="428"/>
      <c r="H31" s="428"/>
      <c r="I31" s="428"/>
      <c r="J31" s="428"/>
      <c r="K31" s="428"/>
      <c r="L31" s="428"/>
    </row>
    <row r="32" spans="1:12" s="268" customFormat="1">
      <c r="A32" s="428" t="s">
        <v>397</v>
      </c>
      <c r="B32" s="428"/>
      <c r="C32" s="428"/>
      <c r="D32" s="428"/>
      <c r="E32" s="428"/>
      <c r="F32" s="428"/>
      <c r="G32" s="428"/>
      <c r="H32" s="428"/>
      <c r="I32" s="428"/>
      <c r="J32" s="428"/>
      <c r="K32" s="428"/>
      <c r="L32" s="428"/>
    </row>
    <row r="33" spans="1:12" s="263" customFormat="1">
      <c r="A33" s="262"/>
      <c r="B33" s="456" t="s">
        <v>580</v>
      </c>
      <c r="C33" s="266"/>
      <c r="D33" s="267"/>
      <c r="E33" s="266"/>
      <c r="F33" s="262"/>
      <c r="G33" s="261"/>
      <c r="H33" s="265"/>
      <c r="I33" s="262"/>
      <c r="J33" s="261"/>
      <c r="K33" s="262"/>
      <c r="L33" s="261"/>
    </row>
    <row r="34" spans="1:12" s="263" customFormat="1" ht="15" customHeight="1">
      <c r="A34" s="262"/>
      <c r="B34" s="261"/>
      <c r="C34" s="427" t="s">
        <v>251</v>
      </c>
      <c r="D34" s="427"/>
      <c r="E34" s="427"/>
      <c r="F34" s="262"/>
      <c r="G34" s="261"/>
      <c r="H34" s="429" t="s">
        <v>581</v>
      </c>
      <c r="I34" s="264" t="s">
        <v>582</v>
      </c>
      <c r="J34" s="456" t="s">
        <v>583</v>
      </c>
      <c r="K34" s="457" t="s">
        <v>584</v>
      </c>
      <c r="L34" s="456" t="s">
        <v>585</v>
      </c>
    </row>
    <row r="35" spans="1:12" s="263" customFormat="1">
      <c r="A35" s="262"/>
      <c r="B35" s="261"/>
      <c r="C35" s="262"/>
      <c r="D35" s="456" t="s">
        <v>579</v>
      </c>
      <c r="E35" s="262"/>
      <c r="F35" s="262"/>
      <c r="G35" s="261"/>
      <c r="H35" s="430"/>
      <c r="I35" s="264"/>
      <c r="J35" s="261"/>
      <c r="K35" s="262"/>
      <c r="L35" s="261"/>
    </row>
    <row r="36" spans="1:12" s="260" customFormat="1">
      <c r="E36" s="258"/>
    </row>
    <row r="37" spans="1:12" s="260" customFormat="1">
      <c r="E37" s="258"/>
    </row>
    <row r="38" spans="1:12" s="260" customFormat="1">
      <c r="E38" s="258"/>
    </row>
    <row r="39" spans="1:12" s="260" customFormat="1">
      <c r="E39" s="258"/>
    </row>
    <row r="40" spans="1:12" s="260" customFormat="1"/>
  </sheetData>
  <mergeCells count="7">
    <mergeCell ref="A4:F4"/>
    <mergeCell ref="A28:L29"/>
    <mergeCell ref="A30:L31"/>
    <mergeCell ref="A32:L32"/>
    <mergeCell ref="H34:H35"/>
    <mergeCell ref="A27:L27"/>
    <mergeCell ref="C34:E34"/>
  </mergeCells>
  <dataValidations count="5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7:C26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7:B26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20:F26"/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0:F11 F14:F16 F18:F19">
      <formula1>11</formula1>
    </dataValidation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H7:H11 H13:H19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</dataValidations>
  <printOptions gridLines="1"/>
  <pageMargins left="0.11810804899387577" right="0.11810804899387577" top="0.354329615048119" bottom="0.354329615048119" header="0.31496062992125984" footer="0.31496062992125984"/>
  <pageSetup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M40"/>
  <sheetViews>
    <sheetView view="pageBreakPreview" topLeftCell="A7" zoomScale="80" zoomScaleNormal="83" zoomScaleSheetLayoutView="80" workbookViewId="0">
      <selection activeCell="K11" sqref="K11"/>
    </sheetView>
  </sheetViews>
  <sheetFormatPr defaultColWidth="9.140625" defaultRowHeight="12.75"/>
  <cols>
    <col min="1" max="1" width="5.42578125" style="183" customWidth="1"/>
    <col min="2" max="2" width="20.28515625" style="183" bestFit="1" customWidth="1"/>
    <col min="3" max="3" width="20.85546875" style="183" bestFit="1" customWidth="1"/>
    <col min="4" max="4" width="19.28515625" style="183" customWidth="1"/>
    <col min="5" max="5" width="16.85546875" style="183" customWidth="1"/>
    <col min="6" max="6" width="25.42578125" style="183" customWidth="1"/>
    <col min="7" max="7" width="17" style="183" customWidth="1"/>
    <col min="8" max="8" width="13.7109375" style="183" customWidth="1"/>
    <col min="9" max="9" width="23.7109375" style="183" customWidth="1"/>
    <col min="10" max="10" width="18.5703125" style="183" bestFit="1" customWidth="1"/>
    <col min="11" max="11" width="16.7109375" style="183" customWidth="1"/>
    <col min="12" max="12" width="17.7109375" style="183" customWidth="1"/>
    <col min="13" max="13" width="17" style="183" customWidth="1"/>
    <col min="14" max="16384" width="9.140625" style="183"/>
  </cols>
  <sheetData>
    <row r="1" spans="1:13" ht="15">
      <c r="A1" s="438" t="s">
        <v>410</v>
      </c>
      <c r="B1" s="438"/>
      <c r="C1" s="438"/>
      <c r="D1" s="438"/>
      <c r="E1" s="438"/>
      <c r="F1" s="325"/>
      <c r="G1" s="77"/>
      <c r="H1" s="77"/>
      <c r="I1" s="77"/>
      <c r="J1" s="77"/>
      <c r="K1" s="256"/>
      <c r="L1" s="257"/>
      <c r="M1" s="257" t="s">
        <v>97</v>
      </c>
    </row>
    <row r="2" spans="1:13" ht="15">
      <c r="A2" s="76" t="s">
        <v>128</v>
      </c>
      <c r="B2" s="76"/>
      <c r="C2" s="74"/>
      <c r="D2" s="77"/>
      <c r="E2" s="77"/>
      <c r="F2" s="77"/>
      <c r="G2" s="77"/>
      <c r="H2" s="77"/>
      <c r="I2" s="77"/>
      <c r="J2" s="77"/>
      <c r="K2" s="256"/>
      <c r="L2" s="431" t="str">
        <f>'ფორმა N1'!L2</f>
        <v>22.09-12.10.2020</v>
      </c>
      <c r="M2" s="431"/>
    </row>
    <row r="3" spans="1:13" ht="15">
      <c r="A3" s="77" t="s">
        <v>257</v>
      </c>
      <c r="B3" s="77"/>
      <c r="C3" s="77"/>
      <c r="D3" s="77"/>
      <c r="E3" s="77"/>
      <c r="F3" s="77"/>
      <c r="G3" s="77"/>
      <c r="H3" s="77"/>
      <c r="I3" s="77"/>
      <c r="J3" s="77"/>
      <c r="K3" s="76"/>
      <c r="L3" s="76"/>
      <c r="M3" s="76"/>
    </row>
    <row r="4" spans="1:13" ht="15">
      <c r="A4" s="397" t="str">
        <f>'ფორმა N1'!A4</f>
        <v>მპგ ქართული ფესვები</v>
      </c>
      <c r="B4" s="80"/>
      <c r="C4" s="80"/>
      <c r="D4" s="80"/>
      <c r="E4" s="80"/>
      <c r="F4" s="80"/>
      <c r="G4" s="80"/>
      <c r="H4" s="80"/>
      <c r="I4" s="80"/>
      <c r="J4" s="80"/>
      <c r="K4" s="81"/>
      <c r="L4" s="81"/>
    </row>
    <row r="5" spans="1:13" ht="45">
      <c r="A5" s="90" t="s">
        <v>64</v>
      </c>
      <c r="B5" s="90" t="s">
        <v>444</v>
      </c>
      <c r="C5" s="90" t="s">
        <v>411</v>
      </c>
      <c r="D5" s="90" t="s">
        <v>412</v>
      </c>
      <c r="E5" s="90" t="s">
        <v>413</v>
      </c>
      <c r="F5" s="90" t="s">
        <v>414</v>
      </c>
      <c r="G5" s="90" t="s">
        <v>415</v>
      </c>
      <c r="H5" s="90" t="s">
        <v>416</v>
      </c>
      <c r="I5" s="90" t="s">
        <v>417</v>
      </c>
      <c r="J5" s="90" t="s">
        <v>418</v>
      </c>
      <c r="K5" s="90" t="s">
        <v>419</v>
      </c>
      <c r="L5" s="90" t="s">
        <v>420</v>
      </c>
      <c r="M5" s="90" t="s">
        <v>299</v>
      </c>
    </row>
    <row r="6" spans="1:13" ht="13.9" customHeight="1">
      <c r="A6" s="98">
        <v>1</v>
      </c>
      <c r="B6" s="422">
        <v>44097</v>
      </c>
      <c r="C6" s="326" t="s">
        <v>548</v>
      </c>
      <c r="D6" s="98" t="s">
        <v>549</v>
      </c>
      <c r="E6" s="424" t="s">
        <v>550</v>
      </c>
      <c r="F6" s="98" t="s">
        <v>551</v>
      </c>
      <c r="G6" s="98">
        <v>1000</v>
      </c>
      <c r="H6" s="98" t="s">
        <v>563</v>
      </c>
      <c r="I6" s="98" t="s">
        <v>552</v>
      </c>
      <c r="J6" s="98"/>
      <c r="K6" s="423">
        <v>0.32600000000000001</v>
      </c>
      <c r="L6" s="4">
        <f>G6*K6</f>
        <v>326</v>
      </c>
      <c r="M6" s="98" t="s">
        <v>553</v>
      </c>
    </row>
    <row r="7" spans="1:13" ht="25.5">
      <c r="A7" s="98">
        <v>2</v>
      </c>
      <c r="B7" s="422">
        <v>44097</v>
      </c>
      <c r="C7" s="326" t="s">
        <v>548</v>
      </c>
      <c r="D7" s="98" t="s">
        <v>549</v>
      </c>
      <c r="E7" s="424" t="s">
        <v>550</v>
      </c>
      <c r="F7" s="98" t="s">
        <v>551</v>
      </c>
      <c r="G7" s="98">
        <v>1000</v>
      </c>
      <c r="H7" s="98" t="s">
        <v>563</v>
      </c>
      <c r="I7" s="98" t="s">
        <v>554</v>
      </c>
      <c r="J7" s="98"/>
      <c r="K7" s="423">
        <v>0.32600000000000001</v>
      </c>
      <c r="L7" s="4">
        <f>G7*K7</f>
        <v>326</v>
      </c>
      <c r="M7" s="98" t="s">
        <v>553</v>
      </c>
    </row>
    <row r="8" spans="1:13" ht="30">
      <c r="A8" s="98">
        <v>3</v>
      </c>
      <c r="B8" s="422">
        <v>44097</v>
      </c>
      <c r="C8" s="326" t="s">
        <v>548</v>
      </c>
      <c r="D8" s="98" t="s">
        <v>549</v>
      </c>
      <c r="E8" s="424" t="s">
        <v>550</v>
      </c>
      <c r="F8" s="98" t="s">
        <v>551</v>
      </c>
      <c r="G8" s="98">
        <v>1000</v>
      </c>
      <c r="H8" s="98" t="s">
        <v>563</v>
      </c>
      <c r="I8" s="87" t="s">
        <v>555</v>
      </c>
      <c r="J8" s="87"/>
      <c r="K8" s="423">
        <v>0.32600000000000001</v>
      </c>
      <c r="L8" s="4">
        <f>G8*K8</f>
        <v>326</v>
      </c>
      <c r="M8" s="98" t="s">
        <v>553</v>
      </c>
    </row>
    <row r="9" spans="1:13" ht="25.5">
      <c r="A9" s="98">
        <v>4</v>
      </c>
      <c r="B9" s="422">
        <v>44097</v>
      </c>
      <c r="C9" s="326" t="s">
        <v>548</v>
      </c>
      <c r="D9" s="98" t="s">
        <v>549</v>
      </c>
      <c r="E9" s="424" t="s">
        <v>550</v>
      </c>
      <c r="F9" s="98" t="s">
        <v>551</v>
      </c>
      <c r="G9" s="98">
        <v>1000</v>
      </c>
      <c r="H9" s="98" t="s">
        <v>563</v>
      </c>
      <c r="I9" s="87" t="s">
        <v>549</v>
      </c>
      <c r="J9" s="87"/>
      <c r="K9" s="423">
        <v>0.32600000000000001</v>
      </c>
      <c r="L9" s="4">
        <f t="shared" ref="L9:L11" si="0">G9*K9</f>
        <v>326</v>
      </c>
      <c r="M9" s="98" t="s">
        <v>553</v>
      </c>
    </row>
    <row r="10" spans="1:13" ht="25.5">
      <c r="A10" s="98">
        <v>5</v>
      </c>
      <c r="B10" s="422">
        <v>44097</v>
      </c>
      <c r="C10" s="326" t="s">
        <v>548</v>
      </c>
      <c r="D10" s="98" t="s">
        <v>549</v>
      </c>
      <c r="E10" s="424" t="s">
        <v>550</v>
      </c>
      <c r="F10" s="98" t="s">
        <v>551</v>
      </c>
      <c r="G10" s="98">
        <v>1000</v>
      </c>
      <c r="H10" s="98" t="s">
        <v>563</v>
      </c>
      <c r="I10" s="87" t="s">
        <v>556</v>
      </c>
      <c r="J10" s="87"/>
      <c r="K10" s="423">
        <v>0.32600000000000001</v>
      </c>
      <c r="L10" s="4">
        <f t="shared" si="0"/>
        <v>326</v>
      </c>
      <c r="M10" s="98" t="s">
        <v>553</v>
      </c>
    </row>
    <row r="11" spans="1:13" ht="30">
      <c r="A11" s="98">
        <v>6</v>
      </c>
      <c r="B11" s="422">
        <v>44097</v>
      </c>
      <c r="C11" s="326" t="s">
        <v>548</v>
      </c>
      <c r="D11" s="98" t="s">
        <v>549</v>
      </c>
      <c r="E11" s="424" t="s">
        <v>550</v>
      </c>
      <c r="F11" s="98" t="s">
        <v>551</v>
      </c>
      <c r="G11" s="98">
        <v>1000</v>
      </c>
      <c r="H11" s="98" t="s">
        <v>563</v>
      </c>
      <c r="I11" s="87" t="s">
        <v>557</v>
      </c>
      <c r="J11" s="87"/>
      <c r="K11" s="423">
        <v>0.32600000000000001</v>
      </c>
      <c r="L11" s="4">
        <f t="shared" si="0"/>
        <v>326</v>
      </c>
      <c r="M11" s="98" t="s">
        <v>553</v>
      </c>
    </row>
    <row r="12" spans="1:13" ht="30" customHeight="1">
      <c r="A12" s="98">
        <v>7</v>
      </c>
      <c r="B12" s="422">
        <v>44097</v>
      </c>
      <c r="C12" s="326" t="s">
        <v>548</v>
      </c>
      <c r="D12" s="98" t="s">
        <v>549</v>
      </c>
      <c r="E12" s="424" t="s">
        <v>550</v>
      </c>
      <c r="F12" s="98" t="s">
        <v>551</v>
      </c>
      <c r="G12" s="98">
        <v>4000</v>
      </c>
      <c r="H12" s="98" t="s">
        <v>563</v>
      </c>
      <c r="I12" s="98" t="s">
        <v>586</v>
      </c>
      <c r="J12" s="87"/>
      <c r="K12" s="423">
        <v>0.32600000000000001</v>
      </c>
      <c r="L12" s="4">
        <f t="shared" ref="L12:L18" si="1">G12*K12</f>
        <v>1304</v>
      </c>
      <c r="M12" s="98" t="s">
        <v>553</v>
      </c>
    </row>
    <row r="13" spans="1:13" ht="28.5" customHeight="1">
      <c r="A13" s="98">
        <v>8</v>
      </c>
      <c r="B13" s="422">
        <v>44097</v>
      </c>
      <c r="C13" s="326" t="s">
        <v>548</v>
      </c>
      <c r="D13" s="98" t="s">
        <v>549</v>
      </c>
      <c r="E13" s="424" t="s">
        <v>550</v>
      </c>
      <c r="F13" s="98" t="s">
        <v>551</v>
      </c>
      <c r="G13" s="98">
        <v>9000</v>
      </c>
      <c r="H13" s="87" t="s">
        <v>564</v>
      </c>
      <c r="I13" s="98" t="s">
        <v>586</v>
      </c>
      <c r="J13" s="87"/>
      <c r="K13" s="423">
        <v>7.7700000000000005E-2</v>
      </c>
      <c r="L13" s="4">
        <f t="shared" si="1"/>
        <v>699.30000000000007</v>
      </c>
      <c r="M13" s="87" t="s">
        <v>558</v>
      </c>
    </row>
    <row r="14" spans="1:13" ht="30">
      <c r="A14" s="98">
        <v>9</v>
      </c>
      <c r="B14" s="422">
        <v>44099</v>
      </c>
      <c r="C14" s="326" t="s">
        <v>548</v>
      </c>
      <c r="D14" s="87" t="s">
        <v>559</v>
      </c>
      <c r="E14" s="87">
        <v>406246361</v>
      </c>
      <c r="F14" s="98" t="s">
        <v>551</v>
      </c>
      <c r="G14" s="87"/>
      <c r="H14" s="87">
        <v>25</v>
      </c>
      <c r="I14" s="98" t="s">
        <v>586</v>
      </c>
      <c r="J14" s="87" t="s">
        <v>560</v>
      </c>
      <c r="K14" s="423">
        <v>20</v>
      </c>
      <c r="L14" s="4">
        <f>H14*K14</f>
        <v>500</v>
      </c>
      <c r="M14" s="87" t="s">
        <v>561</v>
      </c>
    </row>
    <row r="15" spans="1:13" ht="30">
      <c r="A15" s="98">
        <v>10</v>
      </c>
      <c r="B15" s="422">
        <v>44102</v>
      </c>
      <c r="C15" s="326" t="s">
        <v>548</v>
      </c>
      <c r="D15" s="98" t="s">
        <v>549</v>
      </c>
      <c r="E15" s="424" t="s">
        <v>550</v>
      </c>
      <c r="F15" s="98" t="s">
        <v>551</v>
      </c>
      <c r="G15" s="87">
        <v>5000</v>
      </c>
      <c r="H15" s="98" t="s">
        <v>565</v>
      </c>
      <c r="I15" s="98" t="s">
        <v>586</v>
      </c>
      <c r="J15" s="87"/>
      <c r="K15" s="423">
        <v>0.19700000000000001</v>
      </c>
      <c r="L15" s="4">
        <f t="shared" si="1"/>
        <v>985</v>
      </c>
      <c r="M15" s="87" t="s">
        <v>562</v>
      </c>
    </row>
    <row r="16" spans="1:13" ht="28.5" customHeight="1">
      <c r="A16" s="98">
        <v>11</v>
      </c>
      <c r="B16" s="422">
        <v>44107</v>
      </c>
      <c r="C16" s="326" t="s">
        <v>548</v>
      </c>
      <c r="D16" s="98" t="s">
        <v>549</v>
      </c>
      <c r="E16" s="424" t="s">
        <v>550</v>
      </c>
      <c r="F16" s="98" t="s">
        <v>551</v>
      </c>
      <c r="G16" s="87">
        <v>4000</v>
      </c>
      <c r="H16" s="98" t="s">
        <v>563</v>
      </c>
      <c r="I16" s="98" t="s">
        <v>586</v>
      </c>
      <c r="J16" s="87"/>
      <c r="K16" s="423">
        <v>0.215</v>
      </c>
      <c r="L16" s="4">
        <f t="shared" si="1"/>
        <v>860</v>
      </c>
      <c r="M16" s="87" t="s">
        <v>566</v>
      </c>
    </row>
    <row r="17" spans="1:13" ht="30" customHeight="1">
      <c r="A17" s="98">
        <v>12</v>
      </c>
      <c r="B17" s="422">
        <v>44107</v>
      </c>
      <c r="C17" s="326" t="s">
        <v>548</v>
      </c>
      <c r="D17" s="98" t="s">
        <v>549</v>
      </c>
      <c r="E17" s="424" t="s">
        <v>550</v>
      </c>
      <c r="F17" s="98" t="s">
        <v>551</v>
      </c>
      <c r="G17" s="87">
        <v>3000</v>
      </c>
      <c r="H17" s="87" t="s">
        <v>564</v>
      </c>
      <c r="I17" s="98" t="s">
        <v>586</v>
      </c>
      <c r="J17" s="87"/>
      <c r="K17" s="423">
        <v>0.1</v>
      </c>
      <c r="L17" s="4">
        <f t="shared" si="1"/>
        <v>300</v>
      </c>
      <c r="M17" s="87" t="s">
        <v>558</v>
      </c>
    </row>
    <row r="18" spans="1:13" ht="30">
      <c r="A18" s="98">
        <v>13</v>
      </c>
      <c r="B18" s="422">
        <v>44111</v>
      </c>
      <c r="C18" s="326" t="s">
        <v>329</v>
      </c>
      <c r="D18" s="87" t="s">
        <v>570</v>
      </c>
      <c r="E18" s="87">
        <v>205016409</v>
      </c>
      <c r="F18" s="98" t="s">
        <v>551</v>
      </c>
      <c r="G18" s="87">
        <v>2</v>
      </c>
      <c r="H18" s="87" t="s">
        <v>571</v>
      </c>
      <c r="I18" s="98" t="s">
        <v>552</v>
      </c>
      <c r="J18" s="87" t="s">
        <v>560</v>
      </c>
      <c r="K18" s="423">
        <v>500</v>
      </c>
      <c r="L18" s="4">
        <f t="shared" si="1"/>
        <v>1000</v>
      </c>
      <c r="M18" s="87" t="s">
        <v>573</v>
      </c>
    </row>
    <row r="19" spans="1:13" ht="30">
      <c r="A19" s="98">
        <v>14</v>
      </c>
      <c r="B19" s="422">
        <v>44111</v>
      </c>
      <c r="C19" s="326" t="s">
        <v>329</v>
      </c>
      <c r="D19" s="87" t="s">
        <v>570</v>
      </c>
      <c r="E19" s="87">
        <v>205016409</v>
      </c>
      <c r="F19" s="98" t="s">
        <v>551</v>
      </c>
      <c r="G19" s="87">
        <v>2</v>
      </c>
      <c r="H19" s="87" t="s">
        <v>571</v>
      </c>
      <c r="I19" s="98" t="s">
        <v>554</v>
      </c>
      <c r="J19" s="87" t="s">
        <v>560</v>
      </c>
      <c r="K19" s="423">
        <v>500</v>
      </c>
      <c r="L19" s="4">
        <f t="shared" ref="L19:L23" si="2">G19*K19</f>
        <v>1000</v>
      </c>
      <c r="M19" s="87" t="s">
        <v>573</v>
      </c>
    </row>
    <row r="20" spans="1:13" ht="30">
      <c r="A20" s="98">
        <v>15</v>
      </c>
      <c r="B20" s="422">
        <v>44111</v>
      </c>
      <c r="C20" s="326" t="s">
        <v>329</v>
      </c>
      <c r="D20" s="87" t="s">
        <v>570</v>
      </c>
      <c r="E20" s="87">
        <v>205016409</v>
      </c>
      <c r="F20" s="98" t="s">
        <v>551</v>
      </c>
      <c r="G20" s="87">
        <v>2</v>
      </c>
      <c r="H20" s="87" t="s">
        <v>571</v>
      </c>
      <c r="I20" s="87" t="s">
        <v>555</v>
      </c>
      <c r="J20" s="87" t="s">
        <v>560</v>
      </c>
      <c r="K20" s="423">
        <v>500</v>
      </c>
      <c r="L20" s="4">
        <f t="shared" si="2"/>
        <v>1000</v>
      </c>
      <c r="M20" s="87" t="s">
        <v>573</v>
      </c>
    </row>
    <row r="21" spans="1:13" ht="30">
      <c r="A21" s="98">
        <v>16</v>
      </c>
      <c r="B21" s="422">
        <v>44111</v>
      </c>
      <c r="C21" s="326" t="s">
        <v>329</v>
      </c>
      <c r="D21" s="87" t="s">
        <v>570</v>
      </c>
      <c r="E21" s="87">
        <v>205016409</v>
      </c>
      <c r="F21" s="98" t="s">
        <v>551</v>
      </c>
      <c r="G21" s="87">
        <v>2</v>
      </c>
      <c r="H21" s="87" t="s">
        <v>571</v>
      </c>
      <c r="I21" s="87" t="s">
        <v>549</v>
      </c>
      <c r="J21" s="87" t="s">
        <v>560</v>
      </c>
      <c r="K21" s="423">
        <v>500</v>
      </c>
      <c r="L21" s="4">
        <f t="shared" si="2"/>
        <v>1000</v>
      </c>
      <c r="M21" s="87" t="s">
        <v>573</v>
      </c>
    </row>
    <row r="22" spans="1:13" ht="30">
      <c r="A22" s="98">
        <v>17</v>
      </c>
      <c r="B22" s="422">
        <v>44111</v>
      </c>
      <c r="C22" s="326" t="s">
        <v>329</v>
      </c>
      <c r="D22" s="87" t="s">
        <v>570</v>
      </c>
      <c r="E22" s="87">
        <v>205016409</v>
      </c>
      <c r="F22" s="98" t="s">
        <v>551</v>
      </c>
      <c r="G22" s="87">
        <v>2</v>
      </c>
      <c r="H22" s="87" t="s">
        <v>571</v>
      </c>
      <c r="I22" s="87" t="s">
        <v>556</v>
      </c>
      <c r="J22" s="87" t="s">
        <v>560</v>
      </c>
      <c r="K22" s="423">
        <v>500</v>
      </c>
      <c r="L22" s="4">
        <f t="shared" si="2"/>
        <v>1000</v>
      </c>
      <c r="M22" s="87" t="s">
        <v>573</v>
      </c>
    </row>
    <row r="23" spans="1:13" ht="30">
      <c r="A23" s="98">
        <v>18</v>
      </c>
      <c r="B23" s="422">
        <v>44111</v>
      </c>
      <c r="C23" s="326" t="s">
        <v>329</v>
      </c>
      <c r="D23" s="87" t="s">
        <v>570</v>
      </c>
      <c r="E23" s="87">
        <v>205016409</v>
      </c>
      <c r="F23" s="98" t="s">
        <v>551</v>
      </c>
      <c r="G23" s="87">
        <v>2</v>
      </c>
      <c r="H23" s="87" t="s">
        <v>571</v>
      </c>
      <c r="I23" s="87" t="s">
        <v>557</v>
      </c>
      <c r="J23" s="87" t="s">
        <v>560</v>
      </c>
      <c r="K23" s="423">
        <v>500</v>
      </c>
      <c r="L23" s="4">
        <f t="shared" si="2"/>
        <v>1000</v>
      </c>
      <c r="M23" s="87" t="s">
        <v>573</v>
      </c>
    </row>
    <row r="24" spans="1:13" ht="30">
      <c r="A24" s="98">
        <v>19</v>
      </c>
      <c r="B24" s="422">
        <v>44111</v>
      </c>
      <c r="C24" s="326" t="s">
        <v>329</v>
      </c>
      <c r="D24" s="87" t="s">
        <v>570</v>
      </c>
      <c r="E24" s="87">
        <v>205016409</v>
      </c>
      <c r="F24" s="98" t="s">
        <v>551</v>
      </c>
      <c r="G24" s="87">
        <v>8</v>
      </c>
      <c r="H24" s="87" t="s">
        <v>571</v>
      </c>
      <c r="I24" s="98" t="s">
        <v>586</v>
      </c>
      <c r="J24" s="87" t="s">
        <v>560</v>
      </c>
      <c r="K24" s="423">
        <v>500</v>
      </c>
      <c r="L24" s="4">
        <f t="shared" ref="L24:L28" si="3">G24*K24</f>
        <v>4000</v>
      </c>
      <c r="M24" s="87" t="s">
        <v>573</v>
      </c>
    </row>
    <row r="25" spans="1:13" ht="30">
      <c r="A25" s="98">
        <v>20</v>
      </c>
      <c r="B25" s="422">
        <v>44111</v>
      </c>
      <c r="C25" s="326" t="s">
        <v>574</v>
      </c>
      <c r="D25" s="87" t="s">
        <v>575</v>
      </c>
      <c r="E25" s="87">
        <v>404500866</v>
      </c>
      <c r="F25" s="98" t="s">
        <v>551</v>
      </c>
      <c r="G25" s="87">
        <v>2</v>
      </c>
      <c r="H25" s="87"/>
      <c r="I25" s="98" t="s">
        <v>586</v>
      </c>
      <c r="J25" s="87"/>
      <c r="K25" s="423">
        <v>1500</v>
      </c>
      <c r="L25" s="4">
        <f t="shared" si="3"/>
        <v>3000</v>
      </c>
      <c r="M25" s="87" t="s">
        <v>576</v>
      </c>
    </row>
    <row r="26" spans="1:13" ht="30">
      <c r="A26" s="98">
        <v>21</v>
      </c>
      <c r="B26" s="422">
        <v>44111</v>
      </c>
      <c r="C26" s="326" t="s">
        <v>548</v>
      </c>
      <c r="D26" s="87" t="s">
        <v>559</v>
      </c>
      <c r="E26" s="87">
        <v>406246361</v>
      </c>
      <c r="F26" s="98" t="s">
        <v>551</v>
      </c>
      <c r="G26" s="87">
        <v>10</v>
      </c>
      <c r="H26" s="87"/>
      <c r="I26" s="98" t="s">
        <v>586</v>
      </c>
      <c r="J26" s="87" t="s">
        <v>560</v>
      </c>
      <c r="K26" s="423">
        <v>30</v>
      </c>
      <c r="L26" s="4">
        <f t="shared" si="3"/>
        <v>300</v>
      </c>
      <c r="M26" s="87" t="s">
        <v>578</v>
      </c>
    </row>
    <row r="27" spans="1:13" ht="30">
      <c r="A27" s="98">
        <v>22</v>
      </c>
      <c r="B27" s="422">
        <v>44111</v>
      </c>
      <c r="C27" s="326" t="s">
        <v>548</v>
      </c>
      <c r="D27" s="87" t="s">
        <v>559</v>
      </c>
      <c r="E27" s="87">
        <v>406246361</v>
      </c>
      <c r="F27" s="98" t="s">
        <v>551</v>
      </c>
      <c r="G27" s="87">
        <v>22.222000000000001</v>
      </c>
      <c r="H27" s="87"/>
      <c r="I27" s="98" t="s">
        <v>586</v>
      </c>
      <c r="J27" s="87" t="s">
        <v>560</v>
      </c>
      <c r="K27" s="423">
        <v>18</v>
      </c>
      <c r="L27" s="4">
        <f t="shared" si="3"/>
        <v>399.99600000000004</v>
      </c>
      <c r="M27" s="87" t="s">
        <v>561</v>
      </c>
    </row>
    <row r="28" spans="1:13" ht="30">
      <c r="A28" s="98">
        <v>23</v>
      </c>
      <c r="B28" s="422">
        <v>44116</v>
      </c>
      <c r="C28" s="326" t="s">
        <v>572</v>
      </c>
      <c r="D28" s="87" t="s">
        <v>570</v>
      </c>
      <c r="E28" s="87">
        <v>205016409</v>
      </c>
      <c r="F28" s="98" t="s">
        <v>551</v>
      </c>
      <c r="G28" s="87">
        <v>2</v>
      </c>
      <c r="H28" s="87" t="s">
        <v>577</v>
      </c>
      <c r="I28" s="98" t="s">
        <v>586</v>
      </c>
      <c r="J28" s="87" t="s">
        <v>560</v>
      </c>
      <c r="K28" s="423">
        <v>2000</v>
      </c>
      <c r="L28" s="4">
        <f t="shared" si="3"/>
        <v>4000</v>
      </c>
      <c r="M28" s="87" t="s">
        <v>572</v>
      </c>
    </row>
    <row r="29" spans="1:13" ht="15">
      <c r="A29" s="98">
        <v>24</v>
      </c>
      <c r="B29" s="422"/>
      <c r="C29" s="326"/>
      <c r="D29" s="87"/>
      <c r="E29" s="87"/>
      <c r="F29" s="98"/>
      <c r="G29" s="87"/>
      <c r="H29" s="87"/>
      <c r="I29" s="98"/>
      <c r="J29" s="87"/>
      <c r="K29" s="423"/>
      <c r="L29" s="4"/>
      <c r="M29" s="87"/>
    </row>
    <row r="30" spans="1:13" ht="15">
      <c r="A30" s="87" t="s">
        <v>259</v>
      </c>
      <c r="B30" s="353"/>
      <c r="C30" s="326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>
      <c r="A31" s="87"/>
      <c r="B31" s="353"/>
      <c r="C31" s="326"/>
      <c r="D31" s="99"/>
      <c r="E31" s="99"/>
      <c r="F31" s="99"/>
      <c r="G31" s="99"/>
      <c r="H31" s="87"/>
      <c r="I31" s="87"/>
      <c r="J31" s="87"/>
      <c r="K31" s="87" t="s">
        <v>421</v>
      </c>
      <c r="L31" s="86">
        <f>SUM(L6:L30)</f>
        <v>24304.295999999998</v>
      </c>
      <c r="M31" s="87"/>
    </row>
    <row r="32" spans="1:13" ht="15">
      <c r="A32" s="210" t="s">
        <v>422</v>
      </c>
      <c r="B32" s="210"/>
      <c r="C32" s="210"/>
      <c r="D32" s="209"/>
      <c r="E32" s="209"/>
      <c r="F32" s="209"/>
      <c r="G32" s="209"/>
      <c r="H32" s="209"/>
      <c r="I32" s="209"/>
      <c r="J32" s="209"/>
      <c r="K32" s="209"/>
      <c r="L32" s="182"/>
    </row>
    <row r="33" spans="1:12" ht="15">
      <c r="A33" s="210" t="s">
        <v>423</v>
      </c>
      <c r="B33" s="210"/>
      <c r="C33" s="210"/>
      <c r="D33" s="209"/>
      <c r="E33" s="209"/>
      <c r="F33" s="209"/>
      <c r="G33" s="209"/>
      <c r="H33" s="209"/>
      <c r="I33" s="209"/>
      <c r="J33" s="209"/>
      <c r="K33" s="209"/>
      <c r="L33" s="182"/>
    </row>
    <row r="34" spans="1:12" ht="15">
      <c r="A34" s="199" t="s">
        <v>424</v>
      </c>
      <c r="B34" s="199"/>
      <c r="C34" s="210"/>
      <c r="D34" s="182"/>
      <c r="E34" s="182"/>
      <c r="F34" s="182"/>
      <c r="G34" s="182"/>
      <c r="H34" s="182"/>
      <c r="I34" s="182"/>
      <c r="J34" s="182"/>
      <c r="K34" s="182"/>
      <c r="L34" s="182"/>
    </row>
    <row r="35" spans="1:12" ht="15">
      <c r="A35" s="199" t="s">
        <v>425</v>
      </c>
      <c r="B35" s="199"/>
      <c r="C35" s="210"/>
      <c r="D35" s="182"/>
      <c r="E35" s="182"/>
      <c r="F35" s="182"/>
      <c r="G35" s="182"/>
      <c r="H35" s="182"/>
      <c r="I35" s="182"/>
      <c r="J35" s="182"/>
      <c r="K35" s="182"/>
      <c r="L35" s="182"/>
    </row>
    <row r="36" spans="1:12" ht="15" customHeight="1">
      <c r="A36" s="443" t="s">
        <v>440</v>
      </c>
      <c r="B36" s="443"/>
      <c r="C36" s="443"/>
      <c r="D36" s="443"/>
      <c r="E36" s="443"/>
      <c r="F36" s="443"/>
      <c r="G36" s="443"/>
      <c r="H36" s="443"/>
      <c r="I36" s="443"/>
      <c r="J36" s="443"/>
      <c r="K36" s="443"/>
      <c r="L36" s="443"/>
    </row>
    <row r="37" spans="1:12" ht="15">
      <c r="A37" s="439" t="s">
        <v>96</v>
      </c>
      <c r="B37" s="439"/>
      <c r="C37" s="439"/>
      <c r="D37" s="327"/>
      <c r="E37" s="328"/>
      <c r="F37" s="328"/>
      <c r="G37" s="327"/>
      <c r="H37" s="327"/>
      <c r="I37" s="327"/>
      <c r="J37" s="327"/>
      <c r="K37" s="327"/>
      <c r="L37" s="182"/>
    </row>
    <row r="38" spans="1:12" ht="15">
      <c r="A38" s="327"/>
      <c r="B38" s="327"/>
      <c r="C38" s="328"/>
      <c r="D38" s="327"/>
      <c r="E38" s="328"/>
      <c r="F38" s="328"/>
      <c r="G38" s="327"/>
      <c r="H38" s="327"/>
      <c r="I38" s="327"/>
      <c r="J38" s="327"/>
      <c r="K38" s="329"/>
      <c r="L38" s="182"/>
    </row>
    <row r="39" spans="1:12" ht="15" customHeight="1">
      <c r="A39" s="327"/>
      <c r="B39" s="327"/>
      <c r="C39" s="328"/>
      <c r="D39" s="440" t="s">
        <v>251</v>
      </c>
      <c r="E39" s="440"/>
      <c r="F39" s="330"/>
      <c r="G39" s="331"/>
      <c r="H39" s="441" t="s">
        <v>426</v>
      </c>
      <c r="I39" s="441"/>
      <c r="J39" s="441"/>
      <c r="K39" s="332"/>
      <c r="L39" s="182"/>
    </row>
    <row r="40" spans="1:12" ht="15">
      <c r="A40" s="327"/>
      <c r="B40" s="327"/>
      <c r="C40" s="328"/>
      <c r="D40" s="458" t="s">
        <v>127</v>
      </c>
      <c r="E40" s="328"/>
      <c r="F40" s="328"/>
      <c r="G40" s="327"/>
      <c r="H40" s="442"/>
      <c r="I40" s="442"/>
      <c r="J40" s="442"/>
      <c r="K40" s="332"/>
      <c r="L40" s="182"/>
    </row>
  </sheetData>
  <mergeCells count="6">
    <mergeCell ref="A1:E1"/>
    <mergeCell ref="L2:M2"/>
    <mergeCell ref="A37:C37"/>
    <mergeCell ref="D39:E39"/>
    <mergeCell ref="H39:J40"/>
    <mergeCell ref="A36:L36"/>
  </mergeCells>
  <dataValidations count="1">
    <dataValidation type="list" allowBlank="1" showInputMessage="1" showErrorMessage="1" sqref="C6:C31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5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>
    <tabColor rgb="FF92D050"/>
  </sheetPr>
  <dimension ref="A1:I93"/>
  <sheetViews>
    <sheetView showGridLines="0" view="pageBreakPreview" topLeftCell="A61" zoomScale="80" zoomScaleNormal="100" zoomScaleSheetLayoutView="80" workbookViewId="0">
      <selection activeCell="P39" sqref="P39"/>
    </sheetView>
  </sheetViews>
  <sheetFormatPr defaultColWidth="9.140625" defaultRowHeight="15"/>
  <cols>
    <col min="1" max="1" width="12.85546875" style="30" customWidth="1"/>
    <col min="2" max="2" width="62.285156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4" t="s">
        <v>212</v>
      </c>
      <c r="B1" s="121"/>
      <c r="C1" s="444" t="s">
        <v>186</v>
      </c>
      <c r="D1" s="444"/>
      <c r="E1" s="105"/>
    </row>
    <row r="2" spans="1:5">
      <c r="A2" s="76" t="s">
        <v>128</v>
      </c>
      <c r="B2" s="121"/>
      <c r="C2" s="77"/>
      <c r="D2" s="207" t="str">
        <f>'ფორმა N1'!L2</f>
        <v>22.09-12.10.2020</v>
      </c>
      <c r="E2" s="105"/>
    </row>
    <row r="3" spans="1:5">
      <c r="A3" s="116"/>
      <c r="B3" s="121"/>
      <c r="C3" s="77"/>
      <c r="D3" s="77"/>
      <c r="E3" s="105"/>
    </row>
    <row r="4" spans="1: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>
      <c r="A5" s="119" t="str">
        <f>'ფორმა N1'!A4</f>
        <v>მპგ ქართული ფესვები</v>
      </c>
      <c r="B5" s="120"/>
      <c r="C5" s="120"/>
      <c r="D5" s="60"/>
      <c r="E5" s="108"/>
    </row>
    <row r="6" spans="1:5">
      <c r="A6" s="77"/>
      <c r="B6" s="76"/>
      <c r="C6" s="76"/>
      <c r="D6" s="76"/>
      <c r="E6" s="108"/>
    </row>
    <row r="7" spans="1:5">
      <c r="A7" s="115"/>
      <c r="B7" s="122"/>
      <c r="C7" s="123"/>
      <c r="D7" s="123"/>
      <c r="E7" s="105"/>
    </row>
    <row r="8" spans="1:5" ht="45">
      <c r="A8" s="124" t="s">
        <v>101</v>
      </c>
      <c r="B8" s="124" t="s">
        <v>178</v>
      </c>
      <c r="C8" s="124" t="s">
        <v>286</v>
      </c>
      <c r="D8" s="124" t="s">
        <v>240</v>
      </c>
      <c r="E8" s="105"/>
    </row>
    <row r="9" spans="1:5">
      <c r="A9" s="50"/>
      <c r="B9" s="51"/>
      <c r="C9" s="153"/>
      <c r="D9" s="153"/>
      <c r="E9" s="105"/>
    </row>
    <row r="10" spans="1:5">
      <c r="A10" s="52" t="s">
        <v>179</v>
      </c>
      <c r="B10" s="53"/>
      <c r="C10" s="125">
        <f>SUM(C11,C34)</f>
        <v>1312.13</v>
      </c>
      <c r="D10" s="125">
        <f>SUM(D11,D34)</f>
        <v>4050.72</v>
      </c>
      <c r="E10" s="105"/>
    </row>
    <row r="11" spans="1:5">
      <c r="A11" s="54" t="s">
        <v>180</v>
      </c>
      <c r="B11" s="55"/>
      <c r="C11" s="85">
        <f>SUM(C12:C32)</f>
        <v>1312.13</v>
      </c>
      <c r="D11" s="85">
        <f>SUM(D12:D32)</f>
        <v>4050.72</v>
      </c>
      <c r="E11" s="105"/>
    </row>
    <row r="12" spans="1:5">
      <c r="A12" s="58">
        <v>1110</v>
      </c>
      <c r="B12" s="57" t="s">
        <v>130</v>
      </c>
      <c r="C12" s="8"/>
      <c r="D12" s="8"/>
      <c r="E12" s="105"/>
    </row>
    <row r="13" spans="1:5">
      <c r="A13" s="58">
        <v>1120</v>
      </c>
      <c r="B13" s="57" t="s">
        <v>131</v>
      </c>
      <c r="C13" s="8"/>
      <c r="D13" s="8"/>
      <c r="E13" s="105"/>
    </row>
    <row r="14" spans="1:5">
      <c r="A14" s="58">
        <v>1211</v>
      </c>
      <c r="B14" s="57" t="s">
        <v>132</v>
      </c>
      <c r="C14" s="8">
        <v>1312.13</v>
      </c>
      <c r="D14" s="8">
        <v>4050.72</v>
      </c>
      <c r="E14" s="105"/>
    </row>
    <row r="15" spans="1:5">
      <c r="A15" s="58">
        <v>1212</v>
      </c>
      <c r="B15" s="57" t="s">
        <v>133</v>
      </c>
      <c r="C15" s="8"/>
      <c r="D15" s="8"/>
      <c r="E15" s="105"/>
    </row>
    <row r="16" spans="1:5">
      <c r="A16" s="58">
        <v>1213</v>
      </c>
      <c r="B16" s="57" t="s">
        <v>134</v>
      </c>
      <c r="C16" s="8"/>
      <c r="D16" s="8"/>
      <c r="E16" s="105"/>
    </row>
    <row r="17" spans="1:5">
      <c r="A17" s="58">
        <v>1214</v>
      </c>
      <c r="B17" s="57" t="s">
        <v>135</v>
      </c>
      <c r="C17" s="8"/>
      <c r="D17" s="8"/>
      <c r="E17" s="105"/>
    </row>
    <row r="18" spans="1:5">
      <c r="A18" s="58">
        <v>1215</v>
      </c>
      <c r="B18" s="57" t="s">
        <v>136</v>
      </c>
      <c r="C18" s="8"/>
      <c r="D18" s="8"/>
      <c r="E18" s="105"/>
    </row>
    <row r="19" spans="1:5">
      <c r="A19" s="58">
        <v>1300</v>
      </c>
      <c r="B19" s="57" t="s">
        <v>137</v>
      </c>
      <c r="C19" s="8"/>
      <c r="D19" s="8"/>
      <c r="E19" s="105"/>
    </row>
    <row r="20" spans="1:5">
      <c r="A20" s="58">
        <v>1410</v>
      </c>
      <c r="B20" s="57" t="s">
        <v>138</v>
      </c>
      <c r="C20" s="8"/>
      <c r="D20" s="8"/>
      <c r="E20" s="105"/>
    </row>
    <row r="21" spans="1:5">
      <c r="A21" s="58">
        <v>1421</v>
      </c>
      <c r="B21" s="57" t="s">
        <v>139</v>
      </c>
      <c r="C21" s="8"/>
      <c r="D21" s="8"/>
      <c r="E21" s="105"/>
    </row>
    <row r="22" spans="1:5">
      <c r="A22" s="58">
        <v>1422</v>
      </c>
      <c r="B22" s="57" t="s">
        <v>140</v>
      </c>
      <c r="C22" s="8"/>
      <c r="D22" s="8"/>
      <c r="E22" s="105"/>
    </row>
    <row r="23" spans="1:5">
      <c r="A23" s="58">
        <v>1423</v>
      </c>
      <c r="B23" s="57" t="s">
        <v>141</v>
      </c>
      <c r="C23" s="8"/>
      <c r="D23" s="8"/>
      <c r="E23" s="105"/>
    </row>
    <row r="24" spans="1:5">
      <c r="A24" s="58">
        <v>1431</v>
      </c>
      <c r="B24" s="57" t="s">
        <v>142</v>
      </c>
      <c r="C24" s="8"/>
      <c r="D24" s="8"/>
      <c r="E24" s="105"/>
    </row>
    <row r="25" spans="1:5">
      <c r="A25" s="58">
        <v>1432</v>
      </c>
      <c r="B25" s="57" t="s">
        <v>143</v>
      </c>
      <c r="C25" s="8"/>
      <c r="D25" s="8"/>
      <c r="E25" s="105"/>
    </row>
    <row r="26" spans="1:5">
      <c r="A26" s="58">
        <v>1433</v>
      </c>
      <c r="B26" s="57" t="s">
        <v>144</v>
      </c>
      <c r="C26" s="8"/>
      <c r="D26" s="8"/>
      <c r="E26" s="105"/>
    </row>
    <row r="27" spans="1:5">
      <c r="A27" s="58">
        <v>1441</v>
      </c>
      <c r="B27" s="57" t="s">
        <v>145</v>
      </c>
      <c r="C27" s="8"/>
      <c r="D27" s="8"/>
      <c r="E27" s="105"/>
    </row>
    <row r="28" spans="1:5">
      <c r="A28" s="58">
        <v>1442</v>
      </c>
      <c r="B28" s="57" t="s">
        <v>146</v>
      </c>
      <c r="C28" s="8"/>
      <c r="D28" s="8"/>
      <c r="E28" s="105"/>
    </row>
    <row r="29" spans="1:5">
      <c r="A29" s="58">
        <v>1443</v>
      </c>
      <c r="B29" s="57" t="s">
        <v>147</v>
      </c>
      <c r="C29" s="8"/>
      <c r="D29" s="8"/>
      <c r="E29" s="105"/>
    </row>
    <row r="30" spans="1:5">
      <c r="A30" s="58">
        <v>1444</v>
      </c>
      <c r="B30" s="57" t="s">
        <v>148</v>
      </c>
      <c r="C30" s="8"/>
      <c r="D30" s="8"/>
      <c r="E30" s="105"/>
    </row>
    <row r="31" spans="1:5">
      <c r="A31" s="58">
        <v>1445</v>
      </c>
      <c r="B31" s="57" t="s">
        <v>149</v>
      </c>
      <c r="C31" s="8"/>
      <c r="D31" s="8"/>
      <c r="E31" s="105"/>
    </row>
    <row r="32" spans="1:5">
      <c r="A32" s="58">
        <v>1446</v>
      </c>
      <c r="B32" s="57" t="s">
        <v>150</v>
      </c>
      <c r="C32" s="8"/>
      <c r="D32" s="8"/>
      <c r="E32" s="105"/>
    </row>
    <row r="33" spans="1:5">
      <c r="A33" s="31"/>
      <c r="E33" s="105"/>
    </row>
    <row r="34" spans="1:5">
      <c r="A34" s="59" t="s">
        <v>181</v>
      </c>
      <c r="B34" s="57"/>
      <c r="C34" s="85">
        <f>SUM(C35:C42)</f>
        <v>0</v>
      </c>
      <c r="D34" s="85">
        <f>SUM(D35:D42)</f>
        <v>0</v>
      </c>
      <c r="E34" s="105"/>
    </row>
    <row r="35" spans="1:5">
      <c r="A35" s="58">
        <v>2110</v>
      </c>
      <c r="B35" s="57" t="s">
        <v>89</v>
      </c>
      <c r="C35" s="8"/>
      <c r="D35" s="8"/>
      <c r="E35" s="105"/>
    </row>
    <row r="36" spans="1:5">
      <c r="A36" s="58">
        <v>2120</v>
      </c>
      <c r="B36" s="57" t="s">
        <v>151</v>
      </c>
      <c r="C36" s="8"/>
      <c r="D36" s="8"/>
      <c r="E36" s="105"/>
    </row>
    <row r="37" spans="1:5">
      <c r="A37" s="58">
        <v>2130</v>
      </c>
      <c r="B37" s="57" t="s">
        <v>90</v>
      </c>
      <c r="C37" s="8"/>
      <c r="D37" s="8"/>
      <c r="E37" s="105"/>
    </row>
    <row r="38" spans="1:5">
      <c r="A38" s="58">
        <v>2140</v>
      </c>
      <c r="B38" s="57" t="s">
        <v>366</v>
      </c>
      <c r="C38" s="8"/>
      <c r="D38" s="8"/>
      <c r="E38" s="105"/>
    </row>
    <row r="39" spans="1:5">
      <c r="A39" s="58">
        <v>2150</v>
      </c>
      <c r="B39" s="57" t="s">
        <v>369</v>
      </c>
      <c r="C39" s="8"/>
      <c r="D39" s="8"/>
      <c r="E39" s="105"/>
    </row>
    <row r="40" spans="1:5">
      <c r="A40" s="58">
        <v>2220</v>
      </c>
      <c r="B40" s="57" t="s">
        <v>91</v>
      </c>
      <c r="C40" s="8"/>
      <c r="D40" s="8"/>
      <c r="E40" s="105"/>
    </row>
    <row r="41" spans="1:5">
      <c r="A41" s="58">
        <v>2300</v>
      </c>
      <c r="B41" s="57" t="s">
        <v>152</v>
      </c>
      <c r="C41" s="8"/>
      <c r="D41" s="8"/>
      <c r="E41" s="105"/>
    </row>
    <row r="42" spans="1:5">
      <c r="A42" s="58">
        <v>2400</v>
      </c>
      <c r="B42" s="57" t="s">
        <v>153</v>
      </c>
      <c r="C42" s="8"/>
      <c r="D42" s="8"/>
      <c r="E42" s="105"/>
    </row>
    <row r="43" spans="1:5">
      <c r="A43" s="32"/>
      <c r="E43" s="105"/>
    </row>
    <row r="44" spans="1:5">
      <c r="A44" s="56" t="s">
        <v>185</v>
      </c>
      <c r="B44" s="57"/>
      <c r="C44" s="85">
        <f>SUM(C45,C64)</f>
        <v>1312.13</v>
      </c>
      <c r="D44" s="85">
        <f>SUM(D45,D64)</f>
        <v>4050.72</v>
      </c>
      <c r="E44" s="105"/>
    </row>
    <row r="45" spans="1:5">
      <c r="A45" s="59" t="s">
        <v>182</v>
      </c>
      <c r="B45" s="57"/>
      <c r="C45" s="85">
        <f>SUM(C46:C61)</f>
        <v>0</v>
      </c>
      <c r="D45" s="85">
        <f>SUM(D46:D61)</f>
        <v>0</v>
      </c>
      <c r="E45" s="105"/>
    </row>
    <row r="46" spans="1:5">
      <c r="A46" s="58">
        <v>3100</v>
      </c>
      <c r="B46" s="57" t="s">
        <v>154</v>
      </c>
      <c r="C46" s="8"/>
      <c r="D46" s="8">
        <v>0</v>
      </c>
      <c r="E46" s="105"/>
    </row>
    <row r="47" spans="1:5">
      <c r="A47" s="58">
        <v>3210</v>
      </c>
      <c r="B47" s="57" t="s">
        <v>155</v>
      </c>
      <c r="C47" s="8"/>
      <c r="D47" s="8"/>
      <c r="E47" s="105"/>
    </row>
    <row r="48" spans="1:5">
      <c r="A48" s="58">
        <v>3221</v>
      </c>
      <c r="B48" s="57" t="s">
        <v>156</v>
      </c>
      <c r="C48" s="8"/>
      <c r="D48" s="8"/>
      <c r="E48" s="105"/>
    </row>
    <row r="49" spans="1:5">
      <c r="A49" s="58">
        <v>3222</v>
      </c>
      <c r="B49" s="57" t="s">
        <v>157</v>
      </c>
      <c r="C49" s="8"/>
      <c r="D49" s="8"/>
      <c r="E49" s="105"/>
    </row>
    <row r="50" spans="1:5">
      <c r="A50" s="58">
        <v>3223</v>
      </c>
      <c r="B50" s="57" t="s">
        <v>158</v>
      </c>
      <c r="C50" s="8"/>
      <c r="D50" s="8"/>
      <c r="E50" s="105"/>
    </row>
    <row r="51" spans="1:5">
      <c r="A51" s="58">
        <v>3224</v>
      </c>
      <c r="B51" s="57" t="s">
        <v>159</v>
      </c>
      <c r="C51" s="8"/>
      <c r="D51" s="8"/>
      <c r="E51" s="105"/>
    </row>
    <row r="52" spans="1:5">
      <c r="A52" s="58">
        <v>3231</v>
      </c>
      <c r="B52" s="57" t="s">
        <v>160</v>
      </c>
      <c r="C52" s="8"/>
      <c r="D52" s="8"/>
      <c r="E52" s="105"/>
    </row>
    <row r="53" spans="1:5">
      <c r="A53" s="58">
        <v>3232</v>
      </c>
      <c r="B53" s="57" t="s">
        <v>161</v>
      </c>
      <c r="C53" s="8"/>
      <c r="D53" s="8"/>
      <c r="E53" s="105"/>
    </row>
    <row r="54" spans="1:5">
      <c r="A54" s="58">
        <v>3234</v>
      </c>
      <c r="B54" s="57" t="s">
        <v>162</v>
      </c>
      <c r="C54" s="8"/>
      <c r="D54" s="8"/>
      <c r="E54" s="105"/>
    </row>
    <row r="55" spans="1:5" ht="30">
      <c r="A55" s="58">
        <v>3236</v>
      </c>
      <c r="B55" s="57" t="s">
        <v>177</v>
      </c>
      <c r="C55" s="8"/>
      <c r="D55" s="8"/>
      <c r="E55" s="105"/>
    </row>
    <row r="56" spans="1:5" ht="45">
      <c r="A56" s="58">
        <v>3237</v>
      </c>
      <c r="B56" s="57" t="s">
        <v>163</v>
      </c>
      <c r="C56" s="8"/>
      <c r="D56" s="8"/>
      <c r="E56" s="105"/>
    </row>
    <row r="57" spans="1:5">
      <c r="A57" s="58">
        <v>3241</v>
      </c>
      <c r="B57" s="57" t="s">
        <v>164</v>
      </c>
      <c r="C57" s="8"/>
      <c r="D57" s="8"/>
      <c r="E57" s="105"/>
    </row>
    <row r="58" spans="1:5">
      <c r="A58" s="58">
        <v>3242</v>
      </c>
      <c r="B58" s="57" t="s">
        <v>165</v>
      </c>
      <c r="C58" s="8"/>
      <c r="D58" s="8"/>
      <c r="E58" s="105"/>
    </row>
    <row r="59" spans="1:5">
      <c r="A59" s="58">
        <v>3243</v>
      </c>
      <c r="B59" s="57" t="s">
        <v>166</v>
      </c>
      <c r="C59" s="8"/>
      <c r="D59" s="8"/>
      <c r="E59" s="105"/>
    </row>
    <row r="60" spans="1:5">
      <c r="A60" s="58">
        <v>3245</v>
      </c>
      <c r="B60" s="57" t="s">
        <v>167</v>
      </c>
      <c r="C60" s="8"/>
      <c r="D60" s="8"/>
      <c r="E60" s="105"/>
    </row>
    <row r="61" spans="1:5">
      <c r="A61" s="58">
        <v>3246</v>
      </c>
      <c r="B61" s="57" t="s">
        <v>168</v>
      </c>
      <c r="C61" s="8"/>
      <c r="D61" s="8"/>
      <c r="E61" s="105"/>
    </row>
    <row r="62" spans="1:5">
      <c r="A62" s="32"/>
      <c r="E62" s="105"/>
    </row>
    <row r="63" spans="1:5">
      <c r="A63" s="33"/>
      <c r="E63" s="105"/>
    </row>
    <row r="64" spans="1:5">
      <c r="A64" s="59" t="s">
        <v>183</v>
      </c>
      <c r="B64" s="57"/>
      <c r="C64" s="85">
        <f>SUM(C65:C67)</f>
        <v>1312.13</v>
      </c>
      <c r="D64" s="85">
        <f>SUM(D65:D67)</f>
        <v>4050.72</v>
      </c>
      <c r="E64" s="105"/>
    </row>
    <row r="65" spans="1:5">
      <c r="A65" s="58">
        <v>5100</v>
      </c>
      <c r="B65" s="57" t="s">
        <v>238</v>
      </c>
      <c r="C65" s="8"/>
      <c r="D65" s="8"/>
      <c r="E65" s="105"/>
    </row>
    <row r="66" spans="1:5">
      <c r="A66" s="58">
        <v>5220</v>
      </c>
      <c r="B66" s="57" t="s">
        <v>378</v>
      </c>
      <c r="C66" s="8">
        <v>1312.13</v>
      </c>
      <c r="D66" s="8">
        <v>4050.72</v>
      </c>
      <c r="E66" s="105"/>
    </row>
    <row r="67" spans="1:5">
      <c r="A67" s="58">
        <v>5230</v>
      </c>
      <c r="B67" s="57" t="s">
        <v>379</v>
      </c>
      <c r="C67" s="8"/>
      <c r="D67" s="8">
        <v>0</v>
      </c>
      <c r="E67" s="105"/>
    </row>
    <row r="68" spans="1:5">
      <c r="A68" s="32"/>
      <c r="E68" s="105"/>
    </row>
    <row r="69" spans="1:5">
      <c r="A69" s="2"/>
      <c r="E69" s="105"/>
    </row>
    <row r="70" spans="1:5">
      <c r="A70" s="56" t="s">
        <v>184</v>
      </c>
      <c r="B70" s="57"/>
      <c r="C70" s="8"/>
      <c r="D70" s="8"/>
      <c r="E70" s="105"/>
    </row>
    <row r="71" spans="1:5" ht="30">
      <c r="A71" s="58">
        <v>1</v>
      </c>
      <c r="B71" s="57" t="s">
        <v>169</v>
      </c>
      <c r="C71" s="8"/>
      <c r="D71" s="8"/>
      <c r="E71" s="105"/>
    </row>
    <row r="72" spans="1:5">
      <c r="A72" s="58">
        <v>2</v>
      </c>
      <c r="B72" s="57" t="s">
        <v>170</v>
      </c>
      <c r="C72" s="8"/>
      <c r="D72" s="8"/>
      <c r="E72" s="105"/>
    </row>
    <row r="73" spans="1:5">
      <c r="A73" s="58">
        <v>3</v>
      </c>
      <c r="B73" s="57" t="s">
        <v>171</v>
      </c>
      <c r="C73" s="8"/>
      <c r="D73" s="8"/>
      <c r="E73" s="105"/>
    </row>
    <row r="74" spans="1:5">
      <c r="A74" s="58">
        <v>4</v>
      </c>
      <c r="B74" s="57" t="s">
        <v>334</v>
      </c>
      <c r="C74" s="8"/>
      <c r="D74" s="8"/>
      <c r="E74" s="105"/>
    </row>
    <row r="75" spans="1:5">
      <c r="A75" s="58">
        <v>5</v>
      </c>
      <c r="B75" s="57" t="s">
        <v>172</v>
      </c>
      <c r="C75" s="8"/>
      <c r="D75" s="8"/>
      <c r="E75" s="105"/>
    </row>
    <row r="76" spans="1:5">
      <c r="A76" s="58">
        <v>6</v>
      </c>
      <c r="B76" s="57" t="s">
        <v>173</v>
      </c>
      <c r="C76" s="8"/>
      <c r="D76" s="8"/>
      <c r="E76" s="105"/>
    </row>
    <row r="77" spans="1:5">
      <c r="A77" s="58">
        <v>7</v>
      </c>
      <c r="B77" s="57" t="s">
        <v>174</v>
      </c>
      <c r="C77" s="8"/>
      <c r="D77" s="8"/>
      <c r="E77" s="105"/>
    </row>
    <row r="78" spans="1:5">
      <c r="A78" s="58">
        <v>8</v>
      </c>
      <c r="B78" s="57" t="s">
        <v>175</v>
      </c>
      <c r="C78" s="8"/>
      <c r="D78" s="8"/>
      <c r="E78" s="105"/>
    </row>
    <row r="79" spans="1:5">
      <c r="A79" s="58">
        <v>9</v>
      </c>
      <c r="B79" s="57" t="s">
        <v>176</v>
      </c>
      <c r="C79" s="8"/>
      <c r="D79" s="8"/>
      <c r="E79" s="105"/>
    </row>
    <row r="83" spans="1:9">
      <c r="A83" s="2"/>
      <c r="B83" s="2"/>
    </row>
    <row r="84" spans="1:9">
      <c r="A84" s="69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9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6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tabColor rgb="FF92D050"/>
    <pageSetUpPr fitToPage="1"/>
  </sheetPr>
  <dimension ref="A1:K25"/>
  <sheetViews>
    <sheetView showGridLines="0" view="pageBreakPreview" zoomScale="80" zoomScaleNormal="100" zoomScaleSheetLayoutView="80" workbookViewId="0">
      <selection activeCell="F10" sqref="F10"/>
    </sheetView>
  </sheetViews>
  <sheetFormatPr defaultColWidth="9.140625" defaultRowHeight="15"/>
  <cols>
    <col min="1" max="1" width="4.85546875" style="2" customWidth="1"/>
    <col min="2" max="2" width="31.42578125" style="2" customWidth="1"/>
    <col min="3" max="3" width="26.8554687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4" t="s">
        <v>392</v>
      </c>
      <c r="B1" s="76"/>
      <c r="C1" s="76"/>
      <c r="D1" s="76"/>
      <c r="E1" s="76"/>
      <c r="F1" s="76"/>
      <c r="G1" s="76"/>
      <c r="H1" s="76"/>
      <c r="I1" s="433" t="s">
        <v>97</v>
      </c>
      <c r="J1" s="433"/>
      <c r="K1" s="105"/>
    </row>
    <row r="2" spans="1:11">
      <c r="A2" s="76" t="s">
        <v>128</v>
      </c>
      <c r="B2" s="76"/>
      <c r="C2" s="76"/>
      <c r="D2" s="76"/>
      <c r="E2" s="76"/>
      <c r="F2" s="76"/>
      <c r="G2" s="76"/>
      <c r="H2" s="76"/>
      <c r="I2" s="431" t="str">
        <f>'ფორმა N1'!L2</f>
        <v>22.09-12.10.2020</v>
      </c>
      <c r="J2" s="432"/>
      <c r="K2" s="105"/>
    </row>
    <row r="3" spans="1:11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>
      <c r="A5" s="204" t="str">
        <f>'ფორმა N1'!A4</f>
        <v>მპგ ქართული ფესვები</v>
      </c>
      <c r="B5" s="341"/>
      <c r="C5" s="341"/>
      <c r="D5" s="341"/>
      <c r="E5" s="341"/>
      <c r="F5" s="342"/>
      <c r="G5" s="341"/>
      <c r="H5" s="341"/>
      <c r="I5" s="341"/>
      <c r="J5" s="341"/>
      <c r="K5" s="105"/>
    </row>
    <row r="6" spans="1:11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>
      <c r="A8" s="129" t="s">
        <v>64</v>
      </c>
      <c r="B8" s="129" t="s">
        <v>99</v>
      </c>
      <c r="C8" s="130" t="s">
        <v>101</v>
      </c>
      <c r="D8" s="130" t="s">
        <v>258</v>
      </c>
      <c r="E8" s="130" t="s">
        <v>100</v>
      </c>
      <c r="F8" s="128" t="s">
        <v>239</v>
      </c>
      <c r="G8" s="128" t="s">
        <v>277</v>
      </c>
      <c r="H8" s="128" t="s">
        <v>278</v>
      </c>
      <c r="I8" s="128" t="s">
        <v>240</v>
      </c>
      <c r="J8" s="131" t="s">
        <v>102</v>
      </c>
      <c r="K8" s="105"/>
    </row>
    <row r="9" spans="1:11" s="27" customFormat="1">
      <c r="A9" s="157">
        <v>1</v>
      </c>
      <c r="B9" s="157">
        <v>2</v>
      </c>
      <c r="C9" s="158">
        <v>3</v>
      </c>
      <c r="D9" s="158">
        <v>4</v>
      </c>
      <c r="E9" s="158">
        <v>5</v>
      </c>
      <c r="F9" s="158">
        <v>6</v>
      </c>
      <c r="G9" s="158">
        <v>7</v>
      </c>
      <c r="H9" s="158">
        <v>8</v>
      </c>
      <c r="I9" s="158">
        <v>9</v>
      </c>
      <c r="J9" s="158">
        <v>10</v>
      </c>
      <c r="K9" s="105"/>
    </row>
    <row r="10" spans="1:11" s="27" customFormat="1" ht="15.75">
      <c r="A10" s="154">
        <v>1</v>
      </c>
      <c r="B10" s="64" t="s">
        <v>479</v>
      </c>
      <c r="C10" s="155" t="s">
        <v>484</v>
      </c>
      <c r="D10" s="156" t="s">
        <v>209</v>
      </c>
      <c r="E10" s="152">
        <v>43967</v>
      </c>
      <c r="F10" s="400">
        <v>1312.13</v>
      </c>
      <c r="G10" s="28">
        <f>65059-11000</f>
        <v>54059</v>
      </c>
      <c r="H10" s="28">
        <f>62320.41-11000</f>
        <v>51320.41</v>
      </c>
      <c r="I10" s="400">
        <v>4050.72</v>
      </c>
      <c r="J10" s="28"/>
      <c r="K10" s="105"/>
    </row>
    <row r="11" spans="1:11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>
      <c r="A15" s="104"/>
      <c r="B15" s="213" t="s">
        <v>96</v>
      </c>
      <c r="C15" s="104"/>
      <c r="D15" s="104"/>
      <c r="E15" s="104"/>
      <c r="F15" s="214"/>
      <c r="G15" s="104"/>
      <c r="H15" s="104"/>
      <c r="I15" s="104"/>
      <c r="J15" s="104"/>
    </row>
    <row r="16" spans="1:11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>
      <c r="A17" s="104"/>
      <c r="B17" s="104"/>
      <c r="C17" s="253"/>
      <c r="D17" s="104"/>
      <c r="E17" s="104"/>
      <c r="F17" s="253"/>
      <c r="G17" s="254"/>
      <c r="H17" s="254"/>
      <c r="I17" s="101"/>
      <c r="J17" s="101"/>
    </row>
    <row r="18" spans="1:10">
      <c r="A18" s="101"/>
      <c r="B18" s="104"/>
      <c r="C18" s="215" t="s">
        <v>251</v>
      </c>
      <c r="D18" s="215"/>
      <c r="E18" s="104"/>
      <c r="F18" s="104" t="s">
        <v>256</v>
      </c>
      <c r="G18" s="101"/>
      <c r="H18" s="101"/>
      <c r="I18" s="101"/>
      <c r="J18" s="101"/>
    </row>
    <row r="19" spans="1:10">
      <c r="A19" s="101"/>
      <c r="B19" s="104"/>
      <c r="C19" s="216" t="s">
        <v>127</v>
      </c>
      <c r="D19" s="104"/>
      <c r="E19" s="104"/>
      <c r="F19" s="104" t="s">
        <v>252</v>
      </c>
      <c r="G19" s="101"/>
      <c r="H19" s="101"/>
      <c r="I19" s="101"/>
      <c r="J19" s="101"/>
    </row>
    <row r="20" spans="1:10" customFormat="1">
      <c r="A20" s="101"/>
      <c r="B20" s="104"/>
      <c r="C20" s="104"/>
      <c r="D20" s="216"/>
      <c r="E20" s="101"/>
      <c r="F20" s="101"/>
      <c r="G20" s="101"/>
      <c r="H20" s="101"/>
      <c r="I20" s="101"/>
      <c r="J20" s="101"/>
    </row>
    <row r="21" spans="1:10" customFormat="1" ht="12.75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disablePrompts="1"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zoomScaleNormal="100" zoomScaleSheetLayoutView="80" workbookViewId="0">
      <selection activeCell="G3" sqref="G3"/>
    </sheetView>
  </sheetViews>
  <sheetFormatPr defaultColWidth="9.140625" defaultRowHeight="15"/>
  <cols>
    <col min="1" max="1" width="12" style="182" customWidth="1"/>
    <col min="2" max="2" width="13.28515625" style="182" customWidth="1"/>
    <col min="3" max="3" width="21.42578125" style="182" customWidth="1"/>
    <col min="4" max="4" width="17.85546875" style="182" customWidth="1"/>
    <col min="5" max="5" width="12.7109375" style="182" customWidth="1"/>
    <col min="6" max="6" width="36.85546875" style="182" customWidth="1"/>
    <col min="7" max="7" width="22.28515625" style="182" customWidth="1"/>
    <col min="8" max="8" width="0.5703125" style="182" customWidth="1"/>
    <col min="9" max="16384" width="9.140625" style="182"/>
  </cols>
  <sheetData>
    <row r="1" spans="1:8">
      <c r="A1" s="74" t="s">
        <v>337</v>
      </c>
      <c r="B1" s="76"/>
      <c r="C1" s="76"/>
      <c r="D1" s="76"/>
      <c r="E1" s="76"/>
      <c r="F1" s="76"/>
      <c r="G1" s="161" t="s">
        <v>97</v>
      </c>
      <c r="H1" s="162"/>
    </row>
    <row r="2" spans="1:8">
      <c r="A2" s="76" t="s">
        <v>128</v>
      </c>
      <c r="B2" s="76"/>
      <c r="C2" s="76"/>
      <c r="D2" s="76"/>
      <c r="E2" s="76"/>
      <c r="F2" s="76"/>
      <c r="G2" s="163" t="str">
        <f>'ფორმა N1'!L2</f>
        <v>22.09-12.10.2020</v>
      </c>
      <c r="H2" s="162"/>
    </row>
    <row r="3" spans="1:8">
      <c r="A3" s="76"/>
      <c r="B3" s="76"/>
      <c r="C3" s="76"/>
      <c r="D3" s="76"/>
      <c r="E3" s="76"/>
      <c r="F3" s="76"/>
      <c r="G3" s="102"/>
      <c r="H3" s="162"/>
    </row>
    <row r="4" spans="1:8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>
      <c r="A5" s="204" t="str">
        <f>'ფორმა N1'!A4</f>
        <v>მპგ ქართული ფესვები</v>
      </c>
      <c r="B5" s="204"/>
      <c r="C5" s="204"/>
      <c r="D5" s="204"/>
      <c r="E5" s="204"/>
      <c r="F5" s="204"/>
      <c r="G5" s="204"/>
      <c r="H5" s="104"/>
    </row>
    <row r="6" spans="1:8">
      <c r="A6" s="77"/>
      <c r="B6" s="76"/>
      <c r="C6" s="76"/>
      <c r="D6" s="76"/>
      <c r="E6" s="76"/>
      <c r="F6" s="76"/>
      <c r="G6" s="76"/>
      <c r="H6" s="104"/>
    </row>
    <row r="7" spans="1:8">
      <c r="A7" s="76"/>
      <c r="B7" s="76"/>
      <c r="C7" s="76"/>
      <c r="D7" s="76"/>
      <c r="E7" s="76"/>
      <c r="F7" s="76"/>
      <c r="G7" s="76"/>
      <c r="H7" s="105"/>
    </row>
    <row r="8" spans="1:8" ht="45.75" customHeight="1">
      <c r="A8" s="164" t="s">
        <v>295</v>
      </c>
      <c r="B8" s="164" t="s">
        <v>129</v>
      </c>
      <c r="C8" s="165" t="s">
        <v>335</v>
      </c>
      <c r="D8" s="165" t="s">
        <v>336</v>
      </c>
      <c r="E8" s="165" t="s">
        <v>258</v>
      </c>
      <c r="F8" s="164" t="s">
        <v>300</v>
      </c>
      <c r="G8" s="165" t="s">
        <v>296</v>
      </c>
      <c r="H8" s="105"/>
    </row>
    <row r="9" spans="1:8">
      <c r="A9" s="166" t="s">
        <v>297</v>
      </c>
      <c r="B9" s="167"/>
      <c r="C9" s="168"/>
      <c r="D9" s="169"/>
      <c r="E9" s="169"/>
      <c r="F9" s="169"/>
      <c r="G9" s="170"/>
      <c r="H9" s="105"/>
    </row>
    <row r="10" spans="1:8" ht="15.75">
      <c r="A10" s="167">
        <v>1</v>
      </c>
      <c r="B10" s="152"/>
      <c r="C10" s="171"/>
      <c r="D10" s="172"/>
      <c r="E10" s="172"/>
      <c r="F10" s="172"/>
      <c r="G10" s="173" t="str">
        <f>IF(ISBLANK(B10),"",G9+C10-D10)</f>
        <v/>
      </c>
      <c r="H10" s="105"/>
    </row>
    <row r="11" spans="1:8" ht="15.75">
      <c r="A11" s="167">
        <v>2</v>
      </c>
      <c r="B11" s="152"/>
      <c r="C11" s="171"/>
      <c r="D11" s="172"/>
      <c r="E11" s="172"/>
      <c r="F11" s="172"/>
      <c r="G11" s="173" t="str">
        <f t="shared" ref="G11:G38" si="0">IF(ISBLANK(B11),"",G10+C11-D11)</f>
        <v/>
      </c>
      <c r="H11" s="105"/>
    </row>
    <row r="12" spans="1:8" ht="15.75">
      <c r="A12" s="167">
        <v>3</v>
      </c>
      <c r="B12" s="152"/>
      <c r="C12" s="171"/>
      <c r="D12" s="172"/>
      <c r="E12" s="172"/>
      <c r="F12" s="172"/>
      <c r="G12" s="173" t="str">
        <f t="shared" si="0"/>
        <v/>
      </c>
      <c r="H12" s="105"/>
    </row>
    <row r="13" spans="1:8" ht="15.75">
      <c r="A13" s="167">
        <v>4</v>
      </c>
      <c r="B13" s="152"/>
      <c r="C13" s="171"/>
      <c r="D13" s="172"/>
      <c r="E13" s="172"/>
      <c r="F13" s="172"/>
      <c r="G13" s="173" t="str">
        <f t="shared" si="0"/>
        <v/>
      </c>
      <c r="H13" s="105"/>
    </row>
    <row r="14" spans="1:8" ht="15.75">
      <c r="A14" s="167">
        <v>5</v>
      </c>
      <c r="B14" s="152"/>
      <c r="C14" s="171"/>
      <c r="D14" s="172"/>
      <c r="E14" s="172"/>
      <c r="F14" s="172"/>
      <c r="G14" s="173" t="str">
        <f t="shared" si="0"/>
        <v/>
      </c>
      <c r="H14" s="105"/>
    </row>
    <row r="15" spans="1:8" ht="15.75">
      <c r="A15" s="167">
        <v>6</v>
      </c>
      <c r="B15" s="152"/>
      <c r="C15" s="171"/>
      <c r="D15" s="172"/>
      <c r="E15" s="172"/>
      <c r="F15" s="172"/>
      <c r="G15" s="173" t="str">
        <f t="shared" si="0"/>
        <v/>
      </c>
      <c r="H15" s="105"/>
    </row>
    <row r="16" spans="1:8" ht="15.75">
      <c r="A16" s="167">
        <v>7</v>
      </c>
      <c r="B16" s="152"/>
      <c r="C16" s="171"/>
      <c r="D16" s="172"/>
      <c r="E16" s="172"/>
      <c r="F16" s="172"/>
      <c r="G16" s="173" t="str">
        <f t="shared" si="0"/>
        <v/>
      </c>
      <c r="H16" s="105"/>
    </row>
    <row r="17" spans="1:8" ht="15.75">
      <c r="A17" s="167">
        <v>8</v>
      </c>
      <c r="B17" s="152"/>
      <c r="C17" s="171"/>
      <c r="D17" s="172"/>
      <c r="E17" s="172"/>
      <c r="F17" s="172"/>
      <c r="G17" s="173" t="str">
        <f t="shared" si="0"/>
        <v/>
      </c>
      <c r="H17" s="105"/>
    </row>
    <row r="18" spans="1:8" ht="15.75">
      <c r="A18" s="167">
        <v>9</v>
      </c>
      <c r="B18" s="152"/>
      <c r="C18" s="171"/>
      <c r="D18" s="172"/>
      <c r="E18" s="172"/>
      <c r="F18" s="172"/>
      <c r="G18" s="173" t="str">
        <f t="shared" si="0"/>
        <v/>
      </c>
      <c r="H18" s="105"/>
    </row>
    <row r="19" spans="1:8" ht="15.75">
      <c r="A19" s="167">
        <v>10</v>
      </c>
      <c r="B19" s="152"/>
      <c r="C19" s="171"/>
      <c r="D19" s="172"/>
      <c r="E19" s="172"/>
      <c r="F19" s="172"/>
      <c r="G19" s="173" t="str">
        <f t="shared" si="0"/>
        <v/>
      </c>
      <c r="H19" s="105"/>
    </row>
    <row r="20" spans="1:8" ht="15.75">
      <c r="A20" s="167">
        <v>11</v>
      </c>
      <c r="B20" s="152"/>
      <c r="C20" s="171"/>
      <c r="D20" s="172"/>
      <c r="E20" s="172"/>
      <c r="F20" s="172"/>
      <c r="G20" s="173" t="str">
        <f t="shared" si="0"/>
        <v/>
      </c>
      <c r="H20" s="105"/>
    </row>
    <row r="21" spans="1:8" ht="15.75">
      <c r="A21" s="167">
        <v>12</v>
      </c>
      <c r="B21" s="152"/>
      <c r="C21" s="171"/>
      <c r="D21" s="172"/>
      <c r="E21" s="172"/>
      <c r="F21" s="172"/>
      <c r="G21" s="173" t="str">
        <f t="shared" si="0"/>
        <v/>
      </c>
      <c r="H21" s="105"/>
    </row>
    <row r="22" spans="1:8" ht="15.75">
      <c r="A22" s="167">
        <v>13</v>
      </c>
      <c r="B22" s="152"/>
      <c r="C22" s="171"/>
      <c r="D22" s="172"/>
      <c r="E22" s="172"/>
      <c r="F22" s="172"/>
      <c r="G22" s="173" t="str">
        <f t="shared" si="0"/>
        <v/>
      </c>
      <c r="H22" s="105"/>
    </row>
    <row r="23" spans="1:8" ht="15.75">
      <c r="A23" s="167">
        <v>14</v>
      </c>
      <c r="B23" s="152"/>
      <c r="C23" s="171"/>
      <c r="D23" s="172"/>
      <c r="E23" s="172"/>
      <c r="F23" s="172"/>
      <c r="G23" s="173" t="str">
        <f t="shared" si="0"/>
        <v/>
      </c>
      <c r="H23" s="105"/>
    </row>
    <row r="24" spans="1:8" ht="15.75">
      <c r="A24" s="167">
        <v>15</v>
      </c>
      <c r="B24" s="152"/>
      <c r="C24" s="171"/>
      <c r="D24" s="172"/>
      <c r="E24" s="172"/>
      <c r="F24" s="172"/>
      <c r="G24" s="173" t="str">
        <f t="shared" si="0"/>
        <v/>
      </c>
      <c r="H24" s="105"/>
    </row>
    <row r="25" spans="1:8" ht="15.75">
      <c r="A25" s="167">
        <v>16</v>
      </c>
      <c r="B25" s="152"/>
      <c r="C25" s="171"/>
      <c r="D25" s="172"/>
      <c r="E25" s="172"/>
      <c r="F25" s="172"/>
      <c r="G25" s="173" t="str">
        <f t="shared" si="0"/>
        <v/>
      </c>
      <c r="H25" s="105"/>
    </row>
    <row r="26" spans="1:8" ht="15.75">
      <c r="A26" s="167">
        <v>17</v>
      </c>
      <c r="B26" s="152"/>
      <c r="C26" s="171"/>
      <c r="D26" s="172"/>
      <c r="E26" s="172"/>
      <c r="F26" s="172"/>
      <c r="G26" s="173" t="str">
        <f t="shared" si="0"/>
        <v/>
      </c>
      <c r="H26" s="105"/>
    </row>
    <row r="27" spans="1:8" ht="15.75">
      <c r="A27" s="167">
        <v>18</v>
      </c>
      <c r="B27" s="152"/>
      <c r="C27" s="171"/>
      <c r="D27" s="172"/>
      <c r="E27" s="172"/>
      <c r="F27" s="172"/>
      <c r="G27" s="173" t="str">
        <f t="shared" si="0"/>
        <v/>
      </c>
      <c r="H27" s="105"/>
    </row>
    <row r="28" spans="1:8" ht="15.75">
      <c r="A28" s="167">
        <v>19</v>
      </c>
      <c r="B28" s="152"/>
      <c r="C28" s="171"/>
      <c r="D28" s="172"/>
      <c r="E28" s="172"/>
      <c r="F28" s="172"/>
      <c r="G28" s="173" t="str">
        <f t="shared" si="0"/>
        <v/>
      </c>
      <c r="H28" s="105"/>
    </row>
    <row r="29" spans="1:8" ht="15.75">
      <c r="A29" s="167">
        <v>20</v>
      </c>
      <c r="B29" s="152"/>
      <c r="C29" s="171"/>
      <c r="D29" s="172"/>
      <c r="E29" s="172"/>
      <c r="F29" s="172"/>
      <c r="G29" s="173" t="str">
        <f t="shared" si="0"/>
        <v/>
      </c>
      <c r="H29" s="105"/>
    </row>
    <row r="30" spans="1:8" ht="15.75">
      <c r="A30" s="167">
        <v>21</v>
      </c>
      <c r="B30" s="152"/>
      <c r="C30" s="174"/>
      <c r="D30" s="175"/>
      <c r="E30" s="175"/>
      <c r="F30" s="175"/>
      <c r="G30" s="173" t="str">
        <f t="shared" si="0"/>
        <v/>
      </c>
      <c r="H30" s="105"/>
    </row>
    <row r="31" spans="1:8" ht="15.75">
      <c r="A31" s="167">
        <v>22</v>
      </c>
      <c r="B31" s="152"/>
      <c r="C31" s="174"/>
      <c r="D31" s="175"/>
      <c r="E31" s="175"/>
      <c r="F31" s="175"/>
      <c r="G31" s="173" t="str">
        <f t="shared" si="0"/>
        <v/>
      </c>
      <c r="H31" s="105"/>
    </row>
    <row r="32" spans="1:8" ht="15.75">
      <c r="A32" s="167">
        <v>23</v>
      </c>
      <c r="B32" s="152"/>
      <c r="C32" s="174"/>
      <c r="D32" s="175"/>
      <c r="E32" s="175"/>
      <c r="F32" s="175"/>
      <c r="G32" s="173" t="str">
        <f t="shared" si="0"/>
        <v/>
      </c>
      <c r="H32" s="105"/>
    </row>
    <row r="33" spans="1:10" ht="15.75">
      <c r="A33" s="167">
        <v>24</v>
      </c>
      <c r="B33" s="152"/>
      <c r="C33" s="174"/>
      <c r="D33" s="175"/>
      <c r="E33" s="175"/>
      <c r="F33" s="175"/>
      <c r="G33" s="173" t="str">
        <f t="shared" si="0"/>
        <v/>
      </c>
      <c r="H33" s="105"/>
    </row>
    <row r="34" spans="1:10" ht="15.75">
      <c r="A34" s="167">
        <v>25</v>
      </c>
      <c r="B34" s="152"/>
      <c r="C34" s="174"/>
      <c r="D34" s="175"/>
      <c r="E34" s="175"/>
      <c r="F34" s="175"/>
      <c r="G34" s="173" t="str">
        <f t="shared" si="0"/>
        <v/>
      </c>
      <c r="H34" s="105"/>
    </row>
    <row r="35" spans="1:10" ht="15.75">
      <c r="A35" s="167">
        <v>26</v>
      </c>
      <c r="B35" s="152"/>
      <c r="C35" s="174"/>
      <c r="D35" s="175"/>
      <c r="E35" s="175"/>
      <c r="F35" s="175"/>
      <c r="G35" s="173" t="str">
        <f t="shared" si="0"/>
        <v/>
      </c>
      <c r="H35" s="105"/>
    </row>
    <row r="36" spans="1:10" ht="15.75">
      <c r="A36" s="167">
        <v>27</v>
      </c>
      <c r="B36" s="152"/>
      <c r="C36" s="174"/>
      <c r="D36" s="175"/>
      <c r="E36" s="175"/>
      <c r="F36" s="175"/>
      <c r="G36" s="173" t="str">
        <f t="shared" si="0"/>
        <v/>
      </c>
      <c r="H36" s="105"/>
    </row>
    <row r="37" spans="1:10" ht="15.75">
      <c r="A37" s="167">
        <v>28</v>
      </c>
      <c r="B37" s="152"/>
      <c r="C37" s="174"/>
      <c r="D37" s="175"/>
      <c r="E37" s="175"/>
      <c r="F37" s="175"/>
      <c r="G37" s="173" t="str">
        <f t="shared" si="0"/>
        <v/>
      </c>
      <c r="H37" s="105"/>
    </row>
    <row r="38" spans="1:10" ht="15.75">
      <c r="A38" s="167">
        <v>29</v>
      </c>
      <c r="B38" s="152"/>
      <c r="C38" s="174"/>
      <c r="D38" s="175"/>
      <c r="E38" s="175"/>
      <c r="F38" s="175"/>
      <c r="G38" s="173" t="str">
        <f t="shared" si="0"/>
        <v/>
      </c>
      <c r="H38" s="105"/>
    </row>
    <row r="39" spans="1:10" ht="15.75">
      <c r="A39" s="167" t="s">
        <v>261</v>
      </c>
      <c r="B39" s="152"/>
      <c r="C39" s="174"/>
      <c r="D39" s="175"/>
      <c r="E39" s="175"/>
      <c r="F39" s="175"/>
      <c r="G39" s="173" t="str">
        <f>IF(ISBLANK(B39),"",#REF!+C39-D39)</f>
        <v/>
      </c>
      <c r="H39" s="105"/>
    </row>
    <row r="40" spans="1:10">
      <c r="A40" s="176" t="s">
        <v>298</v>
      </c>
      <c r="B40" s="177"/>
      <c r="C40" s="178"/>
      <c r="D40" s="179"/>
      <c r="E40" s="179"/>
      <c r="F40" s="180"/>
      <c r="G40" s="181" t="str">
        <f>G39</f>
        <v/>
      </c>
      <c r="H40" s="105"/>
    </row>
    <row r="44" spans="1:10">
      <c r="B44" s="184" t="s">
        <v>96</v>
      </c>
      <c r="F44" s="185"/>
    </row>
    <row r="45" spans="1:10">
      <c r="F45" s="183"/>
      <c r="G45" s="183"/>
      <c r="H45" s="183"/>
      <c r="I45" s="183"/>
      <c r="J45" s="183"/>
    </row>
    <row r="46" spans="1:10">
      <c r="C46" s="186"/>
      <c r="F46" s="186"/>
      <c r="G46" s="187"/>
      <c r="H46" s="183"/>
      <c r="I46" s="183"/>
      <c r="J46" s="183"/>
    </row>
    <row r="47" spans="1:10">
      <c r="A47" s="183"/>
      <c r="C47" s="188" t="s">
        <v>251</v>
      </c>
      <c r="F47" s="189" t="s">
        <v>256</v>
      </c>
      <c r="G47" s="187"/>
      <c r="H47" s="183"/>
      <c r="I47" s="183"/>
      <c r="J47" s="183"/>
    </row>
    <row r="48" spans="1:10">
      <c r="A48" s="183"/>
      <c r="C48" s="190" t="s">
        <v>127</v>
      </c>
      <c r="F48" s="182" t="s">
        <v>252</v>
      </c>
      <c r="G48" s="183"/>
      <c r="H48" s="183"/>
      <c r="I48" s="183"/>
      <c r="J48" s="183"/>
    </row>
    <row r="49" spans="2:2" s="183" customFormat="1">
      <c r="B49" s="182"/>
    </row>
    <row r="50" spans="2:2" s="183" customFormat="1" ht="12.75"/>
    <row r="51" spans="2:2" s="183" customFormat="1" ht="12.75"/>
    <row r="52" spans="2:2" s="183" customFormat="1" ht="12.75"/>
    <row r="53" spans="2:2" s="183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48"/>
  <sheetViews>
    <sheetView showGridLines="0" view="pageBreakPreview" topLeftCell="A22" zoomScale="80" zoomScaleNormal="100" zoomScaleSheetLayoutView="80" workbookViewId="0">
      <selection activeCell="B37" sqref="B37"/>
    </sheetView>
  </sheetViews>
  <sheetFormatPr defaultColWidth="9.140625"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7" t="s">
        <v>287</v>
      </c>
      <c r="B1" s="138"/>
      <c r="C1" s="138"/>
      <c r="D1" s="138"/>
      <c r="E1" s="138"/>
      <c r="F1" s="78"/>
      <c r="G1" s="78"/>
      <c r="H1" s="78"/>
      <c r="I1" s="446" t="s">
        <v>97</v>
      </c>
      <c r="J1" s="446"/>
      <c r="K1" s="144"/>
    </row>
    <row r="2" spans="1:12" s="23" customFormat="1" ht="15">
      <c r="A2" s="105" t="s">
        <v>128</v>
      </c>
      <c r="B2" s="138"/>
      <c r="C2" s="138"/>
      <c r="D2" s="138"/>
      <c r="E2" s="138"/>
      <c r="F2" s="139"/>
      <c r="G2" s="140"/>
      <c r="H2" s="140"/>
      <c r="I2" s="431" t="str">
        <f>'ფორმა N1'!L2</f>
        <v>22.09-12.10.2020</v>
      </c>
      <c r="J2" s="432"/>
      <c r="K2" s="144"/>
    </row>
    <row r="3" spans="1:12" s="23" customFormat="1" ht="15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>
      <c r="A5" s="119" t="str">
        <f>'ფორმა N1'!A4</f>
        <v>მპგ ქართული ფესვები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>
      <c r="A7" s="133"/>
      <c r="B7" s="445" t="s">
        <v>208</v>
      </c>
      <c r="C7" s="445"/>
      <c r="D7" s="445" t="s">
        <v>275</v>
      </c>
      <c r="E7" s="445"/>
      <c r="F7" s="445" t="s">
        <v>276</v>
      </c>
      <c r="G7" s="445"/>
      <c r="H7" s="151" t="s">
        <v>262</v>
      </c>
      <c r="I7" s="445" t="s">
        <v>211</v>
      </c>
      <c r="J7" s="445"/>
      <c r="K7" s="145"/>
    </row>
    <row r="8" spans="1:12" ht="15">
      <c r="A8" s="134" t="s">
        <v>103</v>
      </c>
      <c r="B8" s="135" t="s">
        <v>210</v>
      </c>
      <c r="C8" s="136" t="s">
        <v>209</v>
      </c>
      <c r="D8" s="135" t="s">
        <v>210</v>
      </c>
      <c r="E8" s="136" t="s">
        <v>209</v>
      </c>
      <c r="F8" s="135" t="s">
        <v>210</v>
      </c>
      <c r="G8" s="136" t="s">
        <v>209</v>
      </c>
      <c r="H8" s="136" t="s">
        <v>209</v>
      </c>
      <c r="I8" s="135" t="s">
        <v>210</v>
      </c>
      <c r="J8" s="136" t="s">
        <v>209</v>
      </c>
      <c r="K8" s="145"/>
    </row>
    <row r="9" spans="1:12" ht="15">
      <c r="A9" s="61" t="s">
        <v>104</v>
      </c>
      <c r="B9" s="82">
        <f>SUM(B10,B14,B17)</f>
        <v>0</v>
      </c>
      <c r="C9" s="82">
        <f>SUM(C10,C14,C17)</f>
        <v>0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82">
        <f t="shared" si="0"/>
        <v>0</v>
      </c>
      <c r="K9" s="145"/>
    </row>
    <row r="10" spans="1:12" ht="15">
      <c r="A10" s="62" t="s">
        <v>105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>
      <c r="A14" s="62" t="s">
        <v>109</v>
      </c>
      <c r="B14" s="133">
        <f>SUM(B15:B16)</f>
        <v>0</v>
      </c>
      <c r="C14" s="133">
        <f>SUM(C15:C16)</f>
        <v>0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0</v>
      </c>
      <c r="K14" s="145"/>
    </row>
    <row r="15" spans="1:12" ht="15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ht="15">
      <c r="A16" s="62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5"/>
    </row>
    <row r="17" spans="1:11" ht="15">
      <c r="A17" s="62" t="s">
        <v>112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 ht="15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>
      <c r="A19" s="62" t="s">
        <v>114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>
      <c r="A24" s="61" t="s">
        <v>119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ht="15">
      <c r="A25" s="62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>
      <c r="A26" s="62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>
      <c r="A27" s="62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>
      <c r="A28" s="62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>
      <c r="A29" s="62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>
      <c r="A30" s="62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>
      <c r="A31" s="62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>
      <c r="A32" s="61" t="s">
        <v>120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">
      <c r="A33" s="62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>
      <c r="A34" s="62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>
      <c r="A35" s="62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>
      <c r="A36" s="61" t="s">
        <v>121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>
      <c r="A39" s="62" t="s">
        <v>124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>
      <c r="A40" s="62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" customFormat="1" ht="15">
      <c r="A44" s="71" t="s">
        <v>96</v>
      </c>
      <c r="D44" s="5"/>
    </row>
    <row r="45" spans="1:11" s="2" customFormat="1" ht="15">
      <c r="B45" s="70"/>
      <c r="C45" s="70"/>
      <c r="F45" s="70"/>
      <c r="G45" s="73"/>
      <c r="H45" s="70"/>
      <c r="I45"/>
      <c r="J45"/>
    </row>
    <row r="46" spans="1:11" s="2" customFormat="1" ht="15">
      <c r="B46" s="69" t="s">
        <v>251</v>
      </c>
      <c r="F46" s="12" t="s">
        <v>256</v>
      </c>
      <c r="G46" s="72"/>
      <c r="I46"/>
      <c r="J46"/>
    </row>
    <row r="47" spans="1:11" s="2" customFormat="1" ht="15">
      <c r="B47" s="66" t="s">
        <v>127</v>
      </c>
      <c r="F47" s="2" t="s">
        <v>252</v>
      </c>
      <c r="G47"/>
      <c r="I47"/>
      <c r="J47"/>
    </row>
    <row r="48" spans="1:11" ht="15">
      <c r="A48" s="24"/>
      <c r="B48" s="24"/>
      <c r="C48" s="24"/>
      <c r="D48" s="24"/>
      <c r="E48" s="24"/>
      <c r="F48" s="24"/>
      <c r="G48" s="24"/>
      <c r="H48" s="24"/>
      <c r="I48" s="24"/>
      <c r="J48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7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33"/>
  <sheetViews>
    <sheetView view="pageBreakPreview" zoomScale="80" zoomScaleNormal="80" zoomScaleSheetLayoutView="80" workbookViewId="0">
      <selection activeCell="C32" sqref="C32"/>
    </sheetView>
  </sheetViews>
  <sheetFormatPr defaultColWidth="9.140625" defaultRowHeight="12.75"/>
  <cols>
    <col min="1" max="1" width="6" style="198" customWidth="1"/>
    <col min="2" max="2" width="21.140625" style="198" customWidth="1"/>
    <col min="3" max="3" width="25.140625" style="198" bestFit="1" customWidth="1"/>
    <col min="4" max="4" width="18.42578125" style="198" customWidth="1"/>
    <col min="5" max="5" width="19.5703125" style="198" customWidth="1"/>
    <col min="6" max="6" width="22" style="198" customWidth="1"/>
    <col min="7" max="7" width="25.28515625" style="198" customWidth="1"/>
    <col min="8" max="8" width="18.28515625" style="198" customWidth="1"/>
    <col min="9" max="9" width="32.28515625" style="198" customWidth="1"/>
    <col min="10" max="16384" width="9.140625" style="198"/>
  </cols>
  <sheetData>
    <row r="1" spans="1:9" ht="15">
      <c r="A1" s="191" t="s">
        <v>457</v>
      </c>
      <c r="B1" s="191"/>
      <c r="C1" s="192"/>
      <c r="D1" s="192"/>
      <c r="E1" s="192"/>
      <c r="F1" s="192"/>
      <c r="G1" s="192"/>
      <c r="H1" s="192"/>
      <c r="I1" s="348" t="s">
        <v>97</v>
      </c>
    </row>
    <row r="2" spans="1:9" ht="15">
      <c r="A2" s="148" t="s">
        <v>128</v>
      </c>
      <c r="B2" s="148"/>
      <c r="C2" s="192"/>
      <c r="D2" s="192"/>
      <c r="E2" s="192"/>
      <c r="F2" s="192"/>
      <c r="G2" s="192"/>
      <c r="H2" s="192"/>
      <c r="I2" s="345" t="str">
        <f>'ფორმა N1'!L2</f>
        <v>22.09-12.10.2020</v>
      </c>
    </row>
    <row r="3" spans="1:9" ht="15">
      <c r="A3" s="192"/>
      <c r="B3" s="192"/>
      <c r="C3" s="192"/>
      <c r="D3" s="192"/>
      <c r="E3" s="192"/>
      <c r="F3" s="192"/>
      <c r="G3" s="192"/>
      <c r="H3" s="192"/>
      <c r="I3" s="141"/>
    </row>
    <row r="4" spans="1:9" ht="15">
      <c r="A4" s="114" t="s">
        <v>257</v>
      </c>
      <c r="B4" s="114"/>
      <c r="C4" s="114"/>
      <c r="D4" s="114"/>
      <c r="E4" s="356"/>
      <c r="F4" s="193"/>
      <c r="G4" s="192"/>
      <c r="H4" s="192"/>
      <c r="I4" s="193"/>
    </row>
    <row r="5" spans="1:9" s="361" customFormat="1" ht="15">
      <c r="A5" s="357" t="str">
        <f>'ფორმა N1'!A4</f>
        <v>მპგ ქართული ფესვები</v>
      </c>
      <c r="B5" s="357"/>
      <c r="C5" s="358"/>
      <c r="D5" s="358"/>
      <c r="E5" s="358"/>
      <c r="F5" s="359"/>
      <c r="G5" s="360"/>
      <c r="H5" s="360"/>
      <c r="I5" s="359"/>
    </row>
    <row r="6" spans="1:9">
      <c r="A6" s="142"/>
      <c r="B6" s="142"/>
      <c r="C6" s="362"/>
      <c r="D6" s="362"/>
      <c r="E6" s="362"/>
      <c r="F6" s="192"/>
      <c r="G6" s="192"/>
      <c r="H6" s="192"/>
      <c r="I6" s="192"/>
    </row>
    <row r="7" spans="1:9" ht="60">
      <c r="A7" s="363" t="s">
        <v>64</v>
      </c>
      <c r="B7" s="363" t="s">
        <v>448</v>
      </c>
      <c r="C7" s="364" t="s">
        <v>449</v>
      </c>
      <c r="D7" s="364" t="s">
        <v>450</v>
      </c>
      <c r="E7" s="364" t="s">
        <v>451</v>
      </c>
      <c r="F7" s="364" t="s">
        <v>346</v>
      </c>
      <c r="G7" s="364" t="s">
        <v>452</v>
      </c>
      <c r="H7" s="364" t="s">
        <v>453</v>
      </c>
      <c r="I7" s="364" t="s">
        <v>454</v>
      </c>
    </row>
    <row r="8" spans="1:9" ht="15">
      <c r="A8" s="363">
        <v>1</v>
      </c>
      <c r="B8" s="363">
        <v>2</v>
      </c>
      <c r="C8" s="363">
        <v>3</v>
      </c>
      <c r="D8" s="364">
        <v>4</v>
      </c>
      <c r="E8" s="363">
        <v>5</v>
      </c>
      <c r="F8" s="364">
        <v>6</v>
      </c>
      <c r="G8" s="363">
        <v>7</v>
      </c>
      <c r="H8" s="364">
        <v>8</v>
      </c>
      <c r="I8" s="364">
        <v>9</v>
      </c>
    </row>
    <row r="9" spans="1:9" ht="15">
      <c r="A9" s="365">
        <v>1</v>
      </c>
      <c r="B9" s="365" t="s">
        <v>504</v>
      </c>
      <c r="C9" s="412" t="s">
        <v>495</v>
      </c>
      <c r="D9" s="401" t="s">
        <v>486</v>
      </c>
      <c r="E9" s="411">
        <v>44013</v>
      </c>
      <c r="F9" s="401">
        <v>103.24</v>
      </c>
      <c r="G9" s="366">
        <v>1151.25</v>
      </c>
      <c r="H9" s="406" t="s">
        <v>505</v>
      </c>
      <c r="I9" s="412" t="s">
        <v>509</v>
      </c>
    </row>
    <row r="10" spans="1:9" ht="15">
      <c r="A10" s="365">
        <v>2</v>
      </c>
      <c r="B10" s="365" t="s">
        <v>504</v>
      </c>
      <c r="C10" s="414" t="s">
        <v>496</v>
      </c>
      <c r="D10" s="402" t="s">
        <v>487</v>
      </c>
      <c r="E10" s="411">
        <v>44027</v>
      </c>
      <c r="F10" s="405">
        <v>96.85</v>
      </c>
      <c r="G10" s="366">
        <v>1000</v>
      </c>
      <c r="H10" s="407">
        <v>35001030775</v>
      </c>
      <c r="I10" s="413" t="s">
        <v>510</v>
      </c>
    </row>
    <row r="11" spans="1:9" ht="15">
      <c r="A11" s="365">
        <v>3</v>
      </c>
      <c r="B11" s="365" t="s">
        <v>504</v>
      </c>
      <c r="C11" s="414" t="s">
        <v>497</v>
      </c>
      <c r="D11" s="401" t="s">
        <v>488</v>
      </c>
      <c r="E11" s="411">
        <v>44013</v>
      </c>
      <c r="F11" s="401">
        <v>198</v>
      </c>
      <c r="G11" s="366">
        <v>1250</v>
      </c>
      <c r="H11" s="408">
        <v>42001016472</v>
      </c>
      <c r="I11" s="412" t="s">
        <v>511</v>
      </c>
    </row>
    <row r="12" spans="1:9" ht="15">
      <c r="A12" s="365">
        <v>4</v>
      </c>
      <c r="B12" s="365" t="s">
        <v>504</v>
      </c>
      <c r="C12" s="412" t="s">
        <v>498</v>
      </c>
      <c r="D12" s="403" t="s">
        <v>489</v>
      </c>
      <c r="E12" s="411">
        <v>44027</v>
      </c>
      <c r="F12" s="401">
        <v>216.31</v>
      </c>
      <c r="G12" s="366">
        <v>1992.51</v>
      </c>
      <c r="H12" s="409">
        <v>61001032465</v>
      </c>
      <c r="I12" s="412" t="s">
        <v>512</v>
      </c>
    </row>
    <row r="13" spans="1:9" ht="15">
      <c r="A13" s="365">
        <v>5</v>
      </c>
      <c r="B13" s="365" t="s">
        <v>504</v>
      </c>
      <c r="C13" s="414" t="s">
        <v>499</v>
      </c>
      <c r="D13" s="402" t="s">
        <v>490</v>
      </c>
      <c r="E13" s="411">
        <v>44044</v>
      </c>
      <c r="F13" s="401">
        <v>49.09</v>
      </c>
      <c r="G13" s="366">
        <v>1000</v>
      </c>
      <c r="H13" s="410" t="s">
        <v>506</v>
      </c>
      <c r="I13" s="412" t="s">
        <v>513</v>
      </c>
    </row>
    <row r="14" spans="1:9" ht="18">
      <c r="A14" s="365">
        <v>6</v>
      </c>
      <c r="B14" s="365" t="s">
        <v>504</v>
      </c>
      <c r="C14" s="414" t="s">
        <v>500</v>
      </c>
      <c r="D14" s="404" t="s">
        <v>491</v>
      </c>
      <c r="E14" s="411">
        <v>44044</v>
      </c>
      <c r="F14" s="401">
        <v>60.8</v>
      </c>
      <c r="G14" s="366">
        <v>1100</v>
      </c>
      <c r="H14" s="410" t="s">
        <v>507</v>
      </c>
      <c r="I14" s="412" t="s">
        <v>514</v>
      </c>
    </row>
    <row r="15" spans="1:9" ht="15">
      <c r="A15" s="365">
        <v>7</v>
      </c>
      <c r="B15" s="365" t="s">
        <v>504</v>
      </c>
      <c r="C15" s="412" t="s">
        <v>501</v>
      </c>
      <c r="D15" s="402" t="s">
        <v>492</v>
      </c>
      <c r="E15" s="411">
        <v>44058</v>
      </c>
      <c r="F15" s="401">
        <v>50</v>
      </c>
      <c r="G15" s="366">
        <v>625</v>
      </c>
      <c r="H15" s="407">
        <v>20001012553</v>
      </c>
      <c r="I15" s="413" t="s">
        <v>515</v>
      </c>
    </row>
    <row r="16" spans="1:9" ht="15">
      <c r="A16" s="365">
        <v>8</v>
      </c>
      <c r="B16" s="365" t="s">
        <v>504</v>
      </c>
      <c r="C16" s="412" t="s">
        <v>502</v>
      </c>
      <c r="D16" s="401" t="s">
        <v>493</v>
      </c>
      <c r="E16" s="411">
        <v>44058</v>
      </c>
      <c r="F16" s="401">
        <v>85</v>
      </c>
      <c r="G16" s="366">
        <v>875</v>
      </c>
      <c r="H16" s="408">
        <v>62001024968</v>
      </c>
      <c r="I16" s="412" t="s">
        <v>516</v>
      </c>
    </row>
    <row r="17" spans="1:9" ht="15">
      <c r="A17" s="365">
        <v>9</v>
      </c>
      <c r="B17" s="365" t="s">
        <v>504</v>
      </c>
      <c r="C17" s="414" t="s">
        <v>503</v>
      </c>
      <c r="D17" s="415" t="s">
        <v>494</v>
      </c>
      <c r="E17" s="416">
        <v>44089</v>
      </c>
      <c r="F17" s="401">
        <v>110</v>
      </c>
      <c r="G17" s="366">
        <v>1333.33</v>
      </c>
      <c r="H17" s="406" t="s">
        <v>508</v>
      </c>
      <c r="I17" s="401" t="s">
        <v>517</v>
      </c>
    </row>
    <row r="18" spans="1:9" ht="15">
      <c r="A18" s="365">
        <v>10</v>
      </c>
      <c r="B18" s="365"/>
      <c r="C18" s="366"/>
      <c r="D18" s="366"/>
      <c r="E18" s="366"/>
      <c r="F18" s="366"/>
      <c r="G18" s="366"/>
      <c r="H18" s="366"/>
      <c r="I18" s="366"/>
    </row>
    <row r="19" spans="1:9" ht="15">
      <c r="A19" s="365">
        <v>11</v>
      </c>
      <c r="B19" s="365"/>
      <c r="C19" s="366"/>
      <c r="D19" s="366"/>
      <c r="E19" s="366"/>
      <c r="F19" s="366"/>
      <c r="G19" s="366"/>
      <c r="H19" s="366"/>
      <c r="I19" s="366"/>
    </row>
    <row r="20" spans="1:9" ht="15">
      <c r="A20" s="365">
        <v>12</v>
      </c>
      <c r="B20" s="365"/>
      <c r="C20" s="366"/>
      <c r="D20" s="366"/>
      <c r="E20" s="366"/>
      <c r="F20" s="366"/>
      <c r="G20" s="366"/>
      <c r="H20" s="366"/>
      <c r="I20" s="366"/>
    </row>
    <row r="21" spans="1:9" ht="15">
      <c r="A21" s="365">
        <v>13</v>
      </c>
      <c r="B21" s="365"/>
      <c r="C21" s="366"/>
      <c r="D21" s="366"/>
      <c r="E21" s="366"/>
      <c r="F21" s="366"/>
      <c r="G21" s="366"/>
      <c r="H21" s="366"/>
      <c r="I21" s="366"/>
    </row>
    <row r="22" spans="1:9" ht="15">
      <c r="A22" s="365">
        <v>14</v>
      </c>
      <c r="B22" s="365"/>
      <c r="C22" s="366"/>
      <c r="D22" s="366"/>
      <c r="E22" s="366"/>
      <c r="F22" s="366"/>
      <c r="G22" s="366"/>
      <c r="H22" s="366"/>
      <c r="I22" s="366"/>
    </row>
    <row r="23" spans="1:9" ht="15">
      <c r="A23" s="365">
        <v>15</v>
      </c>
      <c r="B23" s="365"/>
      <c r="C23" s="366"/>
      <c r="D23" s="366"/>
      <c r="E23" s="366"/>
      <c r="F23" s="366"/>
      <c r="G23" s="366"/>
      <c r="H23" s="366"/>
      <c r="I23" s="366"/>
    </row>
    <row r="24" spans="1:9" ht="15">
      <c r="A24" s="365">
        <v>16</v>
      </c>
      <c r="B24" s="365"/>
      <c r="C24" s="366"/>
      <c r="D24" s="366"/>
      <c r="E24" s="366"/>
      <c r="F24" s="366"/>
      <c r="G24" s="366"/>
      <c r="H24" s="366"/>
      <c r="I24" s="366"/>
    </row>
    <row r="25" spans="1:9" ht="15">
      <c r="A25" s="365">
        <v>17</v>
      </c>
      <c r="B25" s="365"/>
      <c r="C25" s="366"/>
      <c r="D25" s="366"/>
      <c r="E25" s="366"/>
      <c r="F25" s="366"/>
      <c r="G25" s="366"/>
      <c r="H25" s="366"/>
      <c r="I25" s="366"/>
    </row>
    <row r="26" spans="1:9" ht="15">
      <c r="A26" s="365">
        <v>18</v>
      </c>
      <c r="B26" s="365"/>
      <c r="C26" s="366"/>
      <c r="D26" s="366"/>
      <c r="E26" s="366"/>
      <c r="F26" s="366"/>
      <c r="G26" s="366"/>
      <c r="H26" s="366"/>
      <c r="I26" s="366"/>
    </row>
    <row r="27" spans="1:9" ht="15">
      <c r="A27" s="365" t="s">
        <v>261</v>
      </c>
      <c r="B27" s="365"/>
      <c r="C27" s="366"/>
      <c r="D27" s="366"/>
      <c r="E27" s="366"/>
      <c r="F27" s="366"/>
      <c r="G27" s="366"/>
      <c r="H27" s="366"/>
      <c r="I27" s="366"/>
    </row>
    <row r="28" spans="1:9">
      <c r="A28" s="194"/>
      <c r="B28" s="194"/>
      <c r="C28" s="194"/>
      <c r="D28" s="194"/>
      <c r="E28" s="194"/>
      <c r="F28" s="194"/>
      <c r="G28" s="194"/>
      <c r="H28" s="194"/>
      <c r="I28" s="194"/>
    </row>
    <row r="29" spans="1:9" ht="15">
      <c r="A29" s="21"/>
      <c r="B29" s="21"/>
      <c r="C29" s="367" t="s">
        <v>96</v>
      </c>
      <c r="D29" s="21"/>
      <c r="E29" s="21"/>
      <c r="F29" s="19"/>
      <c r="G29" s="21"/>
      <c r="H29" s="21"/>
      <c r="I29" s="21"/>
    </row>
    <row r="30" spans="1:9" ht="15">
      <c r="A30" s="21"/>
      <c r="B30" s="21"/>
      <c r="C30" s="21"/>
      <c r="D30" s="447"/>
      <c r="E30" s="447"/>
      <c r="G30" s="197"/>
      <c r="H30" s="368"/>
    </row>
    <row r="31" spans="1:9" ht="15">
      <c r="C31" s="21"/>
      <c r="D31" s="448" t="s">
        <v>251</v>
      </c>
      <c r="E31" s="448"/>
      <c r="G31" s="449" t="s">
        <v>455</v>
      </c>
      <c r="H31" s="449"/>
    </row>
    <row r="32" spans="1:9" ht="15">
      <c r="C32" s="21"/>
      <c r="D32" s="21"/>
      <c r="E32" s="21"/>
      <c r="G32" s="450"/>
      <c r="H32" s="450"/>
    </row>
    <row r="33" spans="3:8" ht="15">
      <c r="C33" s="21"/>
      <c r="D33" s="451" t="s">
        <v>127</v>
      </c>
      <c r="E33" s="451"/>
      <c r="G33" s="450"/>
      <c r="H33" s="450"/>
    </row>
  </sheetData>
  <mergeCells count="4">
    <mergeCell ref="D30:E30"/>
    <mergeCell ref="D31:E31"/>
    <mergeCell ref="G31:H33"/>
    <mergeCell ref="D33:E33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33"/>
  <sheetViews>
    <sheetView view="pageBreakPreview" zoomScale="80" zoomScaleNormal="100" zoomScaleSheetLayoutView="80" workbookViewId="0">
      <selection activeCell="A29" sqref="A29:XFD29"/>
    </sheetView>
  </sheetViews>
  <sheetFormatPr defaultColWidth="9.140625" defaultRowHeight="12.75"/>
  <cols>
    <col min="1" max="1" width="6.85546875" style="361" customWidth="1"/>
    <col min="2" max="2" width="14.85546875" style="361" customWidth="1"/>
    <col min="3" max="3" width="21.140625" style="361" customWidth="1"/>
    <col min="4" max="5" width="12.7109375" style="361" customWidth="1"/>
    <col min="6" max="6" width="13.42578125" style="361" bestFit="1" customWidth="1"/>
    <col min="7" max="7" width="15.28515625" style="361" customWidth="1"/>
    <col min="8" max="8" width="23.85546875" style="361" customWidth="1"/>
    <col min="9" max="9" width="12.140625" style="361" bestFit="1" customWidth="1"/>
    <col min="10" max="10" width="19" style="361" customWidth="1"/>
    <col min="11" max="11" width="17.7109375" style="361" customWidth="1"/>
    <col min="12" max="16384" width="9.140625" style="361"/>
  </cols>
  <sheetData>
    <row r="1" spans="1:12" s="198" customFormat="1" ht="15">
      <c r="A1" s="191" t="s">
        <v>288</v>
      </c>
      <c r="B1" s="191"/>
      <c r="C1" s="191"/>
      <c r="D1" s="192"/>
      <c r="E1" s="192"/>
      <c r="F1" s="192"/>
      <c r="G1" s="192"/>
      <c r="H1" s="192"/>
      <c r="I1" s="192"/>
      <c r="J1" s="192"/>
      <c r="K1" s="348" t="s">
        <v>97</v>
      </c>
    </row>
    <row r="2" spans="1:12" s="198" customFormat="1" ht="15">
      <c r="A2" s="148" t="s">
        <v>128</v>
      </c>
      <c r="B2" s="148"/>
      <c r="C2" s="148"/>
      <c r="D2" s="192"/>
      <c r="E2" s="192"/>
      <c r="F2" s="192"/>
      <c r="G2" s="192"/>
      <c r="H2" s="192"/>
      <c r="I2" s="192"/>
      <c r="J2" s="192"/>
      <c r="K2" s="345" t="str">
        <f>'ფორმა N1'!L2</f>
        <v>22.09-12.10.2020</v>
      </c>
    </row>
    <row r="3" spans="1:12" s="198" customFormat="1" ht="1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41"/>
      <c r="L3" s="361"/>
    </row>
    <row r="4" spans="1:12" s="198" customFormat="1" ht="15">
      <c r="A4" s="114" t="s">
        <v>257</v>
      </c>
      <c r="B4" s="114"/>
      <c r="C4" s="114"/>
      <c r="D4" s="114"/>
      <c r="E4" s="114"/>
      <c r="F4" s="356"/>
      <c r="G4" s="193"/>
      <c r="H4" s="192"/>
      <c r="I4" s="192"/>
      <c r="J4" s="192"/>
      <c r="K4" s="192"/>
    </row>
    <row r="5" spans="1:12" ht="15">
      <c r="A5" s="357" t="str">
        <f>'ფორმა N1'!A4</f>
        <v>მპგ ქართული ფესვები</v>
      </c>
      <c r="B5" s="357"/>
      <c r="C5" s="357"/>
      <c r="D5" s="358"/>
      <c r="E5" s="358"/>
      <c r="F5" s="358"/>
      <c r="G5" s="359"/>
      <c r="H5" s="360"/>
      <c r="I5" s="360"/>
      <c r="J5" s="360"/>
      <c r="K5" s="359"/>
    </row>
    <row r="6" spans="1:12" s="198" customFormat="1">
      <c r="A6" s="142"/>
      <c r="B6" s="142"/>
      <c r="C6" s="142"/>
      <c r="D6" s="362"/>
      <c r="E6" s="362"/>
      <c r="F6" s="362"/>
      <c r="G6" s="192"/>
      <c r="H6" s="192"/>
      <c r="I6" s="192"/>
      <c r="J6" s="192"/>
      <c r="K6" s="192"/>
    </row>
    <row r="7" spans="1:12" s="198" customFormat="1" ht="60">
      <c r="A7" s="363" t="s">
        <v>64</v>
      </c>
      <c r="B7" s="363" t="s">
        <v>448</v>
      </c>
      <c r="C7" s="363" t="s">
        <v>231</v>
      </c>
      <c r="D7" s="364" t="s">
        <v>228</v>
      </c>
      <c r="E7" s="364" t="s">
        <v>229</v>
      </c>
      <c r="F7" s="364" t="s">
        <v>322</v>
      </c>
      <c r="G7" s="364" t="s">
        <v>230</v>
      </c>
      <c r="H7" s="364" t="s">
        <v>456</v>
      </c>
      <c r="I7" s="364" t="s">
        <v>227</v>
      </c>
      <c r="J7" s="364" t="s">
        <v>453</v>
      </c>
      <c r="K7" s="364" t="s">
        <v>454</v>
      </c>
    </row>
    <row r="8" spans="1:12" s="198" customFormat="1" ht="15">
      <c r="A8" s="363">
        <v>1</v>
      </c>
      <c r="B8" s="363">
        <v>2</v>
      </c>
      <c r="C8" s="363">
        <v>3</v>
      </c>
      <c r="D8" s="364">
        <v>4</v>
      </c>
      <c r="E8" s="363">
        <v>5</v>
      </c>
      <c r="F8" s="364">
        <v>6</v>
      </c>
      <c r="G8" s="363">
        <v>7</v>
      </c>
      <c r="H8" s="364">
        <v>8</v>
      </c>
      <c r="I8" s="363">
        <v>9</v>
      </c>
      <c r="J8" s="363">
        <v>10</v>
      </c>
      <c r="K8" s="364">
        <v>11</v>
      </c>
    </row>
    <row r="9" spans="1:12" s="198" customFormat="1" ht="30">
      <c r="A9" s="365">
        <v>1</v>
      </c>
      <c r="B9" s="365"/>
      <c r="C9" s="365" t="s">
        <v>544</v>
      </c>
      <c r="D9" s="366" t="s">
        <v>542</v>
      </c>
      <c r="E9" s="366" t="s">
        <v>545</v>
      </c>
      <c r="F9" s="366">
        <v>2008</v>
      </c>
      <c r="G9" s="366" t="s">
        <v>541</v>
      </c>
      <c r="H9" s="366"/>
      <c r="I9" s="366"/>
      <c r="J9" s="417" t="s">
        <v>478</v>
      </c>
      <c r="K9" s="366" t="s">
        <v>477</v>
      </c>
    </row>
    <row r="10" spans="1:12" s="198" customFormat="1" ht="15">
      <c r="A10" s="365">
        <v>2</v>
      </c>
      <c r="B10" s="365"/>
      <c r="C10" s="365" t="s">
        <v>543</v>
      </c>
      <c r="D10" s="366" t="s">
        <v>567</v>
      </c>
      <c r="E10" s="366" t="s">
        <v>568</v>
      </c>
      <c r="F10" s="366">
        <v>2012</v>
      </c>
      <c r="G10" s="366" t="s">
        <v>569</v>
      </c>
      <c r="H10" s="366"/>
      <c r="I10" s="366"/>
      <c r="J10" s="425" t="s">
        <v>550</v>
      </c>
      <c r="K10" s="366" t="s">
        <v>549</v>
      </c>
    </row>
    <row r="11" spans="1:12" s="198" customFormat="1" ht="15">
      <c r="A11" s="365">
        <v>3</v>
      </c>
      <c r="B11" s="365"/>
      <c r="C11" s="365"/>
      <c r="D11" s="366"/>
      <c r="E11" s="366"/>
      <c r="F11" s="366"/>
      <c r="G11" s="366"/>
      <c r="H11" s="366"/>
      <c r="I11" s="366"/>
      <c r="J11" s="366"/>
      <c r="K11" s="366"/>
    </row>
    <row r="12" spans="1:12" s="198" customFormat="1" ht="15">
      <c r="A12" s="365">
        <v>4</v>
      </c>
      <c r="B12" s="365"/>
      <c r="C12" s="365"/>
      <c r="D12" s="366"/>
      <c r="E12" s="366"/>
      <c r="F12" s="366"/>
      <c r="G12" s="366"/>
      <c r="H12" s="366"/>
      <c r="I12" s="366"/>
      <c r="J12" s="366"/>
      <c r="K12" s="366"/>
    </row>
    <row r="13" spans="1:12" s="198" customFormat="1" ht="15">
      <c r="A13" s="365">
        <v>5</v>
      </c>
      <c r="B13" s="365"/>
      <c r="C13" s="365"/>
      <c r="D13" s="366"/>
      <c r="E13" s="366"/>
      <c r="F13" s="366"/>
      <c r="G13" s="366"/>
      <c r="H13" s="366"/>
      <c r="I13" s="366"/>
      <c r="J13" s="366"/>
      <c r="K13" s="366"/>
    </row>
    <row r="14" spans="1:12" s="198" customFormat="1" ht="15">
      <c r="A14" s="365">
        <v>6</v>
      </c>
      <c r="B14" s="365"/>
      <c r="C14" s="365"/>
      <c r="D14" s="366"/>
      <c r="E14" s="366"/>
      <c r="F14" s="366"/>
      <c r="G14" s="366"/>
      <c r="H14" s="366"/>
      <c r="I14" s="366"/>
      <c r="J14" s="366"/>
      <c r="K14" s="366"/>
    </row>
    <row r="15" spans="1:12" s="198" customFormat="1" ht="15">
      <c r="A15" s="365">
        <v>7</v>
      </c>
      <c r="B15" s="365"/>
      <c r="C15" s="365"/>
      <c r="D15" s="366"/>
      <c r="E15" s="366"/>
      <c r="F15" s="366"/>
      <c r="G15" s="366"/>
      <c r="H15" s="366"/>
      <c r="I15" s="366"/>
      <c r="J15" s="366"/>
      <c r="K15" s="366"/>
    </row>
    <row r="16" spans="1:12" s="198" customFormat="1" ht="15">
      <c r="A16" s="365">
        <v>8</v>
      </c>
      <c r="B16" s="365"/>
      <c r="C16" s="365"/>
      <c r="D16" s="366"/>
      <c r="E16" s="366"/>
      <c r="F16" s="366"/>
      <c r="G16" s="366"/>
      <c r="H16" s="366"/>
      <c r="I16" s="366"/>
      <c r="J16" s="366"/>
      <c r="K16" s="366"/>
    </row>
    <row r="17" spans="1:11" s="198" customFormat="1" ht="15">
      <c r="A17" s="365">
        <v>9</v>
      </c>
      <c r="B17" s="365"/>
      <c r="C17" s="365"/>
      <c r="D17" s="366"/>
      <c r="E17" s="366"/>
      <c r="F17" s="366"/>
      <c r="G17" s="366"/>
      <c r="H17" s="366"/>
      <c r="I17" s="366"/>
      <c r="J17" s="366"/>
      <c r="K17" s="366"/>
    </row>
    <row r="18" spans="1:11" s="198" customFormat="1" ht="15">
      <c r="A18" s="365">
        <v>10</v>
      </c>
      <c r="B18" s="365"/>
      <c r="C18" s="365"/>
      <c r="D18" s="366"/>
      <c r="E18" s="366"/>
      <c r="F18" s="366"/>
      <c r="G18" s="366"/>
      <c r="H18" s="366"/>
      <c r="I18" s="366"/>
      <c r="J18" s="366"/>
      <c r="K18" s="366"/>
    </row>
    <row r="19" spans="1:11" s="198" customFormat="1" ht="15">
      <c r="A19" s="365">
        <v>11</v>
      </c>
      <c r="B19" s="365"/>
      <c r="C19" s="365"/>
      <c r="D19" s="366"/>
      <c r="E19" s="366"/>
      <c r="F19" s="366"/>
      <c r="G19" s="366"/>
      <c r="H19" s="366"/>
      <c r="I19" s="366"/>
      <c r="J19" s="366"/>
      <c r="K19" s="366"/>
    </row>
    <row r="20" spans="1:11" s="198" customFormat="1" ht="15">
      <c r="A20" s="365">
        <v>12</v>
      </c>
      <c r="B20" s="365"/>
      <c r="C20" s="365"/>
      <c r="D20" s="366"/>
      <c r="E20" s="366"/>
      <c r="F20" s="366"/>
      <c r="G20" s="366"/>
      <c r="H20" s="366"/>
      <c r="I20" s="366"/>
      <c r="J20" s="366"/>
      <c r="K20" s="366"/>
    </row>
    <row r="21" spans="1:11" s="198" customFormat="1" ht="15">
      <c r="A21" s="365">
        <v>13</v>
      </c>
      <c r="B21" s="365"/>
      <c r="C21" s="365"/>
      <c r="D21" s="366"/>
      <c r="E21" s="366"/>
      <c r="F21" s="366"/>
      <c r="G21" s="366"/>
      <c r="H21" s="366"/>
      <c r="I21" s="366"/>
      <c r="J21" s="366"/>
      <c r="K21" s="366"/>
    </row>
    <row r="22" spans="1:11" s="198" customFormat="1" ht="15">
      <c r="A22" s="365">
        <v>14</v>
      </c>
      <c r="B22" s="365"/>
      <c r="C22" s="365"/>
      <c r="D22" s="366"/>
      <c r="E22" s="366"/>
      <c r="F22" s="366"/>
      <c r="G22" s="366"/>
      <c r="H22" s="366"/>
      <c r="I22" s="366"/>
      <c r="J22" s="366"/>
      <c r="K22" s="366"/>
    </row>
    <row r="23" spans="1:11" s="198" customFormat="1" ht="15">
      <c r="A23" s="365">
        <v>15</v>
      </c>
      <c r="B23" s="365"/>
      <c r="C23" s="365"/>
      <c r="D23" s="366"/>
      <c r="E23" s="366"/>
      <c r="F23" s="366"/>
      <c r="G23" s="366"/>
      <c r="H23" s="366"/>
      <c r="I23" s="366"/>
      <c r="J23" s="366"/>
      <c r="K23" s="366"/>
    </row>
    <row r="24" spans="1:11" s="198" customFormat="1" ht="15">
      <c r="A24" s="365">
        <v>16</v>
      </c>
      <c r="B24" s="365"/>
      <c r="C24" s="365"/>
      <c r="D24" s="366"/>
      <c r="E24" s="366"/>
      <c r="F24" s="366"/>
      <c r="G24" s="366"/>
      <c r="H24" s="366"/>
      <c r="I24" s="366"/>
      <c r="J24" s="366"/>
      <c r="K24" s="366"/>
    </row>
    <row r="25" spans="1:11" s="198" customFormat="1" ht="15">
      <c r="A25" s="365">
        <v>17</v>
      </c>
      <c r="B25" s="365"/>
      <c r="C25" s="365"/>
      <c r="D25" s="366"/>
      <c r="E25" s="366"/>
      <c r="F25" s="366"/>
      <c r="G25" s="366"/>
      <c r="H25" s="366"/>
      <c r="I25" s="366"/>
      <c r="J25" s="366"/>
      <c r="K25" s="366"/>
    </row>
    <row r="26" spans="1:11" s="198" customFormat="1" ht="15">
      <c r="A26" s="365">
        <v>18</v>
      </c>
      <c r="B26" s="365"/>
      <c r="C26" s="365"/>
      <c r="D26" s="366"/>
      <c r="E26" s="366"/>
      <c r="F26" s="366"/>
      <c r="G26" s="366"/>
      <c r="H26" s="366"/>
      <c r="I26" s="366"/>
      <c r="J26" s="366"/>
      <c r="K26" s="366"/>
    </row>
    <row r="27" spans="1:11" s="198" customFormat="1" ht="15">
      <c r="A27" s="365" t="s">
        <v>261</v>
      </c>
      <c r="B27" s="365"/>
      <c r="C27" s="365"/>
      <c r="D27" s="366"/>
      <c r="E27" s="366"/>
      <c r="F27" s="366"/>
      <c r="G27" s="366"/>
      <c r="H27" s="366"/>
      <c r="I27" s="366"/>
      <c r="J27" s="366"/>
      <c r="K27" s="366"/>
    </row>
    <row r="28" spans="1:11">
      <c r="A28" s="369"/>
      <c r="B28" s="369"/>
      <c r="C28" s="369"/>
      <c r="D28" s="369"/>
      <c r="E28" s="369"/>
      <c r="F28" s="369"/>
      <c r="G28" s="369"/>
      <c r="H28" s="369"/>
      <c r="I28" s="369"/>
      <c r="J28" s="369"/>
      <c r="K28" s="369"/>
    </row>
    <row r="29" spans="1:11" ht="15">
      <c r="A29" s="370"/>
      <c r="B29" s="370"/>
      <c r="C29" s="370"/>
      <c r="D29" s="371" t="s">
        <v>96</v>
      </c>
      <c r="E29" s="370"/>
      <c r="F29" s="370"/>
      <c r="G29" s="372"/>
      <c r="H29" s="370"/>
      <c r="I29" s="370"/>
      <c r="J29" s="370"/>
      <c r="K29" s="370"/>
    </row>
    <row r="30" spans="1:11" ht="15">
      <c r="A30" s="370"/>
      <c r="B30" s="370"/>
      <c r="C30" s="370"/>
      <c r="D30" s="370"/>
      <c r="E30" s="373"/>
      <c r="F30" s="370"/>
      <c r="H30" s="373"/>
      <c r="I30" s="373"/>
      <c r="J30" s="374"/>
    </row>
    <row r="31" spans="1:11" ht="15">
      <c r="D31" s="370"/>
      <c r="E31" s="375" t="s">
        <v>251</v>
      </c>
      <c r="F31" s="370"/>
      <c r="H31" s="376" t="s">
        <v>256</v>
      </c>
      <c r="I31" s="376"/>
    </row>
    <row r="32" spans="1:11" ht="15">
      <c r="D32" s="370"/>
      <c r="E32" s="377" t="s">
        <v>127</v>
      </c>
      <c r="F32" s="370"/>
      <c r="H32" s="370" t="s">
        <v>252</v>
      </c>
      <c r="I32" s="370"/>
    </row>
    <row r="33" spans="4:5" ht="15">
      <c r="D33" s="370"/>
      <c r="E33" s="377"/>
    </row>
  </sheetData>
  <dataValidations count="2">
    <dataValidation type="list" allowBlank="1" showInputMessage="1" showErrorMessage="1" sqref="B9:B27">
      <formula1>"იჯარა, საკუთრება"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J9">
      <formula1>11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3"/>
  <sheetViews>
    <sheetView view="pageBreakPreview" zoomScale="80" zoomScaleNormal="100" zoomScaleSheetLayoutView="80" workbookViewId="0">
      <selection activeCell="A29" sqref="A29:XFD29"/>
    </sheetView>
  </sheetViews>
  <sheetFormatPr defaultColWidth="9.140625" defaultRowHeight="12.75"/>
  <cols>
    <col min="1" max="1" width="11.7109375" style="183" customWidth="1"/>
    <col min="2" max="2" width="21.5703125" style="183" customWidth="1"/>
    <col min="3" max="3" width="19.140625" style="183" customWidth="1"/>
    <col min="4" max="4" width="23.7109375" style="183" customWidth="1"/>
    <col min="5" max="6" width="16.5703125" style="183" bestFit="1" customWidth="1"/>
    <col min="7" max="7" width="17" style="183" customWidth="1"/>
    <col min="8" max="8" width="19" style="183" customWidth="1"/>
    <col min="9" max="9" width="24.42578125" style="183" customWidth="1"/>
    <col min="10" max="16384" width="9.140625" style="183"/>
  </cols>
  <sheetData>
    <row r="1" spans="1:13" customFormat="1" ht="15">
      <c r="A1" s="137" t="s">
        <v>395</v>
      </c>
      <c r="B1" s="138"/>
      <c r="C1" s="138"/>
      <c r="D1" s="138"/>
      <c r="E1" s="138"/>
      <c r="F1" s="138"/>
      <c r="G1" s="138"/>
      <c r="H1" s="144"/>
      <c r="I1" s="78" t="s">
        <v>97</v>
      </c>
    </row>
    <row r="2" spans="1:13" customFormat="1" ht="15">
      <c r="A2" s="105" t="s">
        <v>128</v>
      </c>
      <c r="B2" s="138"/>
      <c r="C2" s="138"/>
      <c r="D2" s="138"/>
      <c r="E2" s="138"/>
      <c r="F2" s="138"/>
      <c r="G2" s="138"/>
      <c r="H2" s="144"/>
      <c r="I2" s="203" t="str">
        <f>'ფორმა N1'!L2</f>
        <v>22.09-12.10.2020</v>
      </c>
    </row>
    <row r="3" spans="1:13" customFormat="1" ht="15">
      <c r="A3" s="138"/>
      <c r="B3" s="138"/>
      <c r="C3" s="138"/>
      <c r="D3" s="138"/>
      <c r="E3" s="138"/>
      <c r="F3" s="138"/>
      <c r="G3" s="138"/>
      <c r="H3" s="141"/>
      <c r="I3" s="141"/>
      <c r="M3" s="183"/>
    </row>
    <row r="4" spans="1:13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>
      <c r="A5" s="204" t="str">
        <f>'ფორმა N1'!A4</f>
        <v>მპგ ქართული ფესვები</v>
      </c>
      <c r="B5" s="80"/>
      <c r="C5" s="80"/>
      <c r="D5" s="206"/>
      <c r="E5" s="206"/>
      <c r="F5" s="206"/>
      <c r="G5" s="206"/>
      <c r="H5" s="206"/>
      <c r="I5" s="205"/>
    </row>
    <row r="6" spans="1:13" customFormat="1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60">
      <c r="A7" s="147" t="s">
        <v>64</v>
      </c>
      <c r="B7" s="136" t="s">
        <v>347</v>
      </c>
      <c r="C7" s="136" t="s">
        <v>348</v>
      </c>
      <c r="D7" s="136" t="s">
        <v>353</v>
      </c>
      <c r="E7" s="136" t="s">
        <v>354</v>
      </c>
      <c r="F7" s="136" t="s">
        <v>349</v>
      </c>
      <c r="G7" s="136" t="s">
        <v>350</v>
      </c>
      <c r="H7" s="136" t="s">
        <v>361</v>
      </c>
      <c r="I7" s="136" t="s">
        <v>351</v>
      </c>
    </row>
    <row r="8" spans="1:13" customFormat="1" ht="15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>
      <c r="A9" s="67">
        <v>1</v>
      </c>
      <c r="B9" s="26"/>
      <c r="C9" s="26"/>
      <c r="D9" s="26"/>
      <c r="E9" s="26"/>
      <c r="F9" s="202"/>
      <c r="G9" s="202"/>
      <c r="H9" s="202"/>
      <c r="I9" s="26"/>
    </row>
    <row r="10" spans="1:13" customFormat="1" ht="15">
      <c r="A10" s="67">
        <v>2</v>
      </c>
      <c r="B10" s="26"/>
      <c r="C10" s="26"/>
      <c r="D10" s="26"/>
      <c r="E10" s="26"/>
      <c r="F10" s="202"/>
      <c r="G10" s="202"/>
      <c r="H10" s="202"/>
      <c r="I10" s="26"/>
    </row>
    <row r="11" spans="1:13" customFormat="1" ht="15">
      <c r="A11" s="67">
        <v>3</v>
      </c>
      <c r="B11" s="26"/>
      <c r="C11" s="26"/>
      <c r="D11" s="26"/>
      <c r="E11" s="26"/>
      <c r="F11" s="202"/>
      <c r="G11" s="202"/>
      <c r="H11" s="202"/>
      <c r="I11" s="26"/>
    </row>
    <row r="12" spans="1:13" customFormat="1" ht="15">
      <c r="A12" s="67">
        <v>4</v>
      </c>
      <c r="B12" s="26"/>
      <c r="C12" s="26"/>
      <c r="D12" s="26"/>
      <c r="E12" s="26"/>
      <c r="F12" s="202"/>
      <c r="G12" s="202"/>
      <c r="H12" s="202"/>
      <c r="I12" s="26"/>
    </row>
    <row r="13" spans="1:13" customFormat="1" ht="15">
      <c r="A13" s="67">
        <v>5</v>
      </c>
      <c r="B13" s="26"/>
      <c r="C13" s="26"/>
      <c r="D13" s="26"/>
      <c r="E13" s="26"/>
      <c r="F13" s="202"/>
      <c r="G13" s="202"/>
      <c r="H13" s="202"/>
      <c r="I13" s="26"/>
    </row>
    <row r="14" spans="1:13" customFormat="1" ht="15">
      <c r="A14" s="67">
        <v>6</v>
      </c>
      <c r="B14" s="26"/>
      <c r="C14" s="26"/>
      <c r="D14" s="26"/>
      <c r="E14" s="26"/>
      <c r="F14" s="202"/>
      <c r="G14" s="202"/>
      <c r="H14" s="202"/>
      <c r="I14" s="26"/>
    </row>
    <row r="15" spans="1:13" customFormat="1" ht="15">
      <c r="A15" s="67">
        <v>7</v>
      </c>
      <c r="B15" s="26"/>
      <c r="C15" s="26"/>
      <c r="D15" s="26"/>
      <c r="E15" s="26"/>
      <c r="F15" s="202"/>
      <c r="G15" s="202"/>
      <c r="H15" s="202"/>
      <c r="I15" s="26"/>
    </row>
    <row r="16" spans="1:13" customFormat="1" ht="15">
      <c r="A16" s="67">
        <v>8</v>
      </c>
      <c r="B16" s="26"/>
      <c r="C16" s="26"/>
      <c r="D16" s="26"/>
      <c r="E16" s="26"/>
      <c r="F16" s="202"/>
      <c r="G16" s="202"/>
      <c r="H16" s="202"/>
      <c r="I16" s="26"/>
    </row>
    <row r="17" spans="1:9" customFormat="1" ht="15">
      <c r="A17" s="67">
        <v>9</v>
      </c>
      <c r="B17" s="26"/>
      <c r="C17" s="26"/>
      <c r="D17" s="26"/>
      <c r="E17" s="26"/>
      <c r="F17" s="202"/>
      <c r="G17" s="202"/>
      <c r="H17" s="202"/>
      <c r="I17" s="26"/>
    </row>
    <row r="18" spans="1:9" customFormat="1" ht="15">
      <c r="A18" s="67">
        <v>10</v>
      </c>
      <c r="B18" s="26"/>
      <c r="C18" s="26"/>
      <c r="D18" s="26"/>
      <c r="E18" s="26"/>
      <c r="F18" s="202"/>
      <c r="G18" s="202"/>
      <c r="H18" s="202"/>
      <c r="I18" s="26"/>
    </row>
    <row r="19" spans="1:9" customFormat="1" ht="15">
      <c r="A19" s="67">
        <v>11</v>
      </c>
      <c r="B19" s="26"/>
      <c r="C19" s="26"/>
      <c r="D19" s="26"/>
      <c r="E19" s="26"/>
      <c r="F19" s="202"/>
      <c r="G19" s="202"/>
      <c r="H19" s="202"/>
      <c r="I19" s="26"/>
    </row>
    <row r="20" spans="1:9" customFormat="1" ht="15">
      <c r="A20" s="67">
        <v>12</v>
      </c>
      <c r="B20" s="26"/>
      <c r="C20" s="26"/>
      <c r="D20" s="26"/>
      <c r="E20" s="26"/>
      <c r="F20" s="202"/>
      <c r="G20" s="202"/>
      <c r="H20" s="202"/>
      <c r="I20" s="26"/>
    </row>
    <row r="21" spans="1:9" customFormat="1" ht="15">
      <c r="A21" s="67">
        <v>13</v>
      </c>
      <c r="B21" s="26"/>
      <c r="C21" s="26"/>
      <c r="D21" s="26"/>
      <c r="E21" s="26"/>
      <c r="F21" s="202"/>
      <c r="G21" s="202"/>
      <c r="H21" s="202"/>
      <c r="I21" s="26"/>
    </row>
    <row r="22" spans="1:9" customFormat="1" ht="15">
      <c r="A22" s="67">
        <v>14</v>
      </c>
      <c r="B22" s="26"/>
      <c r="C22" s="26"/>
      <c r="D22" s="26"/>
      <c r="E22" s="26"/>
      <c r="F22" s="202"/>
      <c r="G22" s="202"/>
      <c r="H22" s="202"/>
      <c r="I22" s="26"/>
    </row>
    <row r="23" spans="1:9" customFormat="1" ht="15">
      <c r="A23" s="67">
        <v>15</v>
      </c>
      <c r="B23" s="26"/>
      <c r="C23" s="26"/>
      <c r="D23" s="26"/>
      <c r="E23" s="26"/>
      <c r="F23" s="202"/>
      <c r="G23" s="202"/>
      <c r="H23" s="202"/>
      <c r="I23" s="26"/>
    </row>
    <row r="24" spans="1:9" customFormat="1" ht="15">
      <c r="A24" s="67">
        <v>16</v>
      </c>
      <c r="B24" s="26"/>
      <c r="C24" s="26"/>
      <c r="D24" s="26"/>
      <c r="E24" s="26"/>
      <c r="F24" s="202"/>
      <c r="G24" s="202"/>
      <c r="H24" s="202"/>
      <c r="I24" s="26"/>
    </row>
    <row r="25" spans="1:9" customFormat="1" ht="15">
      <c r="A25" s="67">
        <v>17</v>
      </c>
      <c r="B25" s="26"/>
      <c r="C25" s="26"/>
      <c r="D25" s="26"/>
      <c r="E25" s="26"/>
      <c r="F25" s="202"/>
      <c r="G25" s="202"/>
      <c r="H25" s="202"/>
      <c r="I25" s="26"/>
    </row>
    <row r="26" spans="1:9" customFormat="1" ht="15">
      <c r="A26" s="67">
        <v>18</v>
      </c>
      <c r="B26" s="26"/>
      <c r="C26" s="26"/>
      <c r="D26" s="26"/>
      <c r="E26" s="26"/>
      <c r="F26" s="202"/>
      <c r="G26" s="202"/>
      <c r="H26" s="202"/>
      <c r="I26" s="26"/>
    </row>
    <row r="27" spans="1:9" customFormat="1" ht="15">
      <c r="A27" s="67" t="s">
        <v>261</v>
      </c>
      <c r="B27" s="26"/>
      <c r="C27" s="26"/>
      <c r="D27" s="26"/>
      <c r="E27" s="26"/>
      <c r="F27" s="202"/>
      <c r="G27" s="202"/>
      <c r="H27" s="202"/>
      <c r="I27" s="26"/>
    </row>
    <row r="28" spans="1:9">
      <c r="A28" s="208"/>
      <c r="B28" s="208"/>
      <c r="C28" s="208"/>
      <c r="D28" s="208"/>
      <c r="E28" s="208"/>
      <c r="F28" s="208"/>
      <c r="G28" s="208"/>
      <c r="H28" s="208"/>
      <c r="I28" s="208"/>
    </row>
    <row r="29" spans="1:9" ht="15">
      <c r="A29" s="182"/>
      <c r="B29" s="184" t="s">
        <v>96</v>
      </c>
      <c r="C29" s="182"/>
      <c r="D29" s="182"/>
      <c r="E29" s="185"/>
      <c r="F29" s="182"/>
      <c r="G29" s="182"/>
      <c r="H29" s="182"/>
      <c r="I29" s="182"/>
    </row>
    <row r="30" spans="1:9" ht="15">
      <c r="A30" s="182"/>
      <c r="B30" s="182"/>
      <c r="C30" s="186"/>
      <c r="D30" s="182"/>
      <c r="F30" s="186"/>
      <c r="G30" s="212"/>
    </row>
    <row r="31" spans="1:9" ht="15">
      <c r="B31" s="182"/>
      <c r="C31" s="188" t="s">
        <v>251</v>
      </c>
      <c r="D31" s="182"/>
      <c r="F31" s="189" t="s">
        <v>256</v>
      </c>
    </row>
    <row r="32" spans="1:9" ht="15">
      <c r="B32" s="182"/>
      <c r="C32" s="190" t="s">
        <v>127</v>
      </c>
      <c r="D32" s="182"/>
      <c r="F32" s="182" t="s">
        <v>252</v>
      </c>
    </row>
    <row r="33" spans="2:3" ht="15">
      <c r="B33" s="182"/>
      <c r="C33" s="190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view="pageBreakPreview" topLeftCell="A19" zoomScale="80" zoomScaleNormal="100" zoomScaleSheetLayoutView="80" workbookViewId="0">
      <selection activeCell="A43" sqref="A43:XFD43"/>
    </sheetView>
  </sheetViews>
  <sheetFormatPr defaultColWidth="9.140625" defaultRowHeight="15"/>
  <cols>
    <col min="1" max="1" width="10" style="182" customWidth="1"/>
    <col min="2" max="2" width="20.28515625" style="182" customWidth="1"/>
    <col min="3" max="3" width="30" style="182" customWidth="1"/>
    <col min="4" max="4" width="29" style="182" customWidth="1"/>
    <col min="5" max="5" width="22.5703125" style="182" customWidth="1"/>
    <col min="6" max="6" width="20" style="182" customWidth="1"/>
    <col min="7" max="7" width="29.28515625" style="182" customWidth="1"/>
    <col min="8" max="8" width="27.140625" style="182" customWidth="1"/>
    <col min="9" max="9" width="26.42578125" style="182" customWidth="1"/>
    <col min="10" max="10" width="0.5703125" style="182" customWidth="1"/>
    <col min="11" max="16384" width="9.140625" style="182"/>
  </cols>
  <sheetData>
    <row r="1" spans="1:10">
      <c r="A1" s="74" t="s">
        <v>362</v>
      </c>
      <c r="B1" s="76"/>
      <c r="C1" s="76"/>
      <c r="D1" s="76"/>
      <c r="E1" s="76"/>
      <c r="F1" s="76"/>
      <c r="G1" s="76"/>
      <c r="H1" s="76"/>
      <c r="I1" s="161" t="s">
        <v>186</v>
      </c>
      <c r="J1" s="162"/>
    </row>
    <row r="2" spans="1:10">
      <c r="A2" s="76" t="s">
        <v>128</v>
      </c>
      <c r="B2" s="76"/>
      <c r="C2" s="76"/>
      <c r="D2" s="76"/>
      <c r="E2" s="76"/>
      <c r="F2" s="76"/>
      <c r="G2" s="76"/>
      <c r="H2" s="76"/>
      <c r="I2" s="163" t="str">
        <f>'ფორმა N1'!L2</f>
        <v>22.09-12.10.2020</v>
      </c>
      <c r="J2" s="162"/>
    </row>
    <row r="3" spans="1:10">
      <c r="A3" s="76"/>
      <c r="B3" s="76"/>
      <c r="C3" s="76"/>
      <c r="D3" s="76"/>
      <c r="E3" s="76"/>
      <c r="F3" s="76"/>
      <c r="G3" s="76"/>
      <c r="H3" s="76"/>
      <c r="I3" s="102"/>
      <c r="J3" s="162"/>
    </row>
    <row r="4" spans="1:10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>
      <c r="A5" s="204" t="str">
        <f>'ფორმა N1'!A4</f>
        <v>მპგ ქართული ფესვები</v>
      </c>
      <c r="B5" s="204"/>
      <c r="C5" s="204"/>
      <c r="D5" s="204"/>
      <c r="E5" s="204"/>
      <c r="F5" s="204"/>
      <c r="G5" s="204"/>
      <c r="H5" s="204"/>
      <c r="I5" s="204"/>
      <c r="J5" s="189"/>
    </row>
    <row r="6" spans="1:10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>
      <c r="A8" s="164" t="s">
        <v>64</v>
      </c>
      <c r="B8" s="339" t="s">
        <v>344</v>
      </c>
      <c r="C8" s="340" t="s">
        <v>381</v>
      </c>
      <c r="D8" s="340" t="s">
        <v>382</v>
      </c>
      <c r="E8" s="340" t="s">
        <v>345</v>
      </c>
      <c r="F8" s="340" t="s">
        <v>358</v>
      </c>
      <c r="G8" s="340" t="s">
        <v>359</v>
      </c>
      <c r="H8" s="340" t="s">
        <v>383</v>
      </c>
      <c r="I8" s="165" t="s">
        <v>360</v>
      </c>
      <c r="J8" s="105"/>
    </row>
    <row r="9" spans="1:10">
      <c r="A9" s="167">
        <v>1</v>
      </c>
      <c r="B9" s="195"/>
      <c r="C9" s="172"/>
      <c r="D9" s="172"/>
      <c r="E9" s="171"/>
      <c r="F9" s="171"/>
      <c r="G9" s="171"/>
      <c r="H9" s="171"/>
      <c r="I9" s="171"/>
      <c r="J9" s="105"/>
    </row>
    <row r="10" spans="1:10">
      <c r="A10" s="167">
        <v>2</v>
      </c>
      <c r="B10" s="195"/>
      <c r="C10" s="172"/>
      <c r="D10" s="172"/>
      <c r="E10" s="171"/>
      <c r="F10" s="171"/>
      <c r="G10" s="171"/>
      <c r="H10" s="171"/>
      <c r="I10" s="171"/>
      <c r="J10" s="105"/>
    </row>
    <row r="11" spans="1:10">
      <c r="A11" s="167">
        <v>3</v>
      </c>
      <c r="B11" s="195"/>
      <c r="C11" s="172"/>
      <c r="D11" s="172"/>
      <c r="E11" s="171"/>
      <c r="F11" s="171"/>
      <c r="G11" s="171"/>
      <c r="H11" s="171"/>
      <c r="I11" s="171"/>
      <c r="J11" s="105"/>
    </row>
    <row r="12" spans="1:10">
      <c r="A12" s="167">
        <v>4</v>
      </c>
      <c r="B12" s="195"/>
      <c r="C12" s="172"/>
      <c r="D12" s="172"/>
      <c r="E12" s="171"/>
      <c r="F12" s="171"/>
      <c r="G12" s="171"/>
      <c r="H12" s="171"/>
      <c r="I12" s="171"/>
      <c r="J12" s="105"/>
    </row>
    <row r="13" spans="1:10">
      <c r="A13" s="167">
        <v>5</v>
      </c>
      <c r="B13" s="195"/>
      <c r="C13" s="172"/>
      <c r="D13" s="172"/>
      <c r="E13" s="171"/>
      <c r="F13" s="171"/>
      <c r="G13" s="171"/>
      <c r="H13" s="171"/>
      <c r="I13" s="171"/>
      <c r="J13" s="105"/>
    </row>
    <row r="14" spans="1:10">
      <c r="A14" s="167">
        <v>6</v>
      </c>
      <c r="B14" s="195"/>
      <c r="C14" s="172"/>
      <c r="D14" s="172"/>
      <c r="E14" s="171"/>
      <c r="F14" s="171"/>
      <c r="G14" s="171"/>
      <c r="H14" s="171"/>
      <c r="I14" s="171"/>
      <c r="J14" s="105"/>
    </row>
    <row r="15" spans="1:10">
      <c r="A15" s="167">
        <v>7</v>
      </c>
      <c r="B15" s="195"/>
      <c r="C15" s="172"/>
      <c r="D15" s="172"/>
      <c r="E15" s="171"/>
      <c r="F15" s="171"/>
      <c r="G15" s="171"/>
      <c r="H15" s="171"/>
      <c r="I15" s="171"/>
      <c r="J15" s="105"/>
    </row>
    <row r="16" spans="1:10">
      <c r="A16" s="167">
        <v>8</v>
      </c>
      <c r="B16" s="195"/>
      <c r="C16" s="172"/>
      <c r="D16" s="172"/>
      <c r="E16" s="171"/>
      <c r="F16" s="171"/>
      <c r="G16" s="171"/>
      <c r="H16" s="171"/>
      <c r="I16" s="171"/>
      <c r="J16" s="105"/>
    </row>
    <row r="17" spans="1:10">
      <c r="A17" s="167">
        <v>9</v>
      </c>
      <c r="B17" s="195"/>
      <c r="C17" s="172"/>
      <c r="D17" s="172"/>
      <c r="E17" s="171"/>
      <c r="F17" s="171"/>
      <c r="G17" s="171"/>
      <c r="H17" s="171"/>
      <c r="I17" s="171"/>
      <c r="J17" s="105"/>
    </row>
    <row r="18" spans="1:10">
      <c r="A18" s="167">
        <v>10</v>
      </c>
      <c r="B18" s="195"/>
      <c r="C18" s="172"/>
      <c r="D18" s="172"/>
      <c r="E18" s="171"/>
      <c r="F18" s="171"/>
      <c r="G18" s="171"/>
      <c r="H18" s="171"/>
      <c r="I18" s="171"/>
      <c r="J18" s="105"/>
    </row>
    <row r="19" spans="1:10">
      <c r="A19" s="167">
        <v>11</v>
      </c>
      <c r="B19" s="195"/>
      <c r="C19" s="172"/>
      <c r="D19" s="172"/>
      <c r="E19" s="171"/>
      <c r="F19" s="171"/>
      <c r="G19" s="171"/>
      <c r="H19" s="171"/>
      <c r="I19" s="171"/>
      <c r="J19" s="105"/>
    </row>
    <row r="20" spans="1:10">
      <c r="A20" s="167">
        <v>12</v>
      </c>
      <c r="B20" s="195"/>
      <c r="C20" s="172"/>
      <c r="D20" s="172"/>
      <c r="E20" s="171"/>
      <c r="F20" s="171"/>
      <c r="G20" s="171"/>
      <c r="H20" s="171"/>
      <c r="I20" s="171"/>
      <c r="J20" s="105"/>
    </row>
    <row r="21" spans="1:10">
      <c r="A21" s="167">
        <v>13</v>
      </c>
      <c r="B21" s="195"/>
      <c r="C21" s="172"/>
      <c r="D21" s="172"/>
      <c r="E21" s="171"/>
      <c r="F21" s="171"/>
      <c r="G21" s="171"/>
      <c r="H21" s="171"/>
      <c r="I21" s="171"/>
      <c r="J21" s="105"/>
    </row>
    <row r="22" spans="1:10">
      <c r="A22" s="167">
        <v>14</v>
      </c>
      <c r="B22" s="195"/>
      <c r="C22" s="172"/>
      <c r="D22" s="172"/>
      <c r="E22" s="171"/>
      <c r="F22" s="171"/>
      <c r="G22" s="171"/>
      <c r="H22" s="171"/>
      <c r="I22" s="171"/>
      <c r="J22" s="105"/>
    </row>
    <row r="23" spans="1:10">
      <c r="A23" s="167">
        <v>15</v>
      </c>
      <c r="B23" s="195"/>
      <c r="C23" s="172"/>
      <c r="D23" s="172"/>
      <c r="E23" s="171"/>
      <c r="F23" s="171"/>
      <c r="G23" s="171"/>
      <c r="H23" s="171"/>
      <c r="I23" s="171"/>
      <c r="J23" s="105"/>
    </row>
    <row r="24" spans="1:10">
      <c r="A24" s="167">
        <v>16</v>
      </c>
      <c r="B24" s="195"/>
      <c r="C24" s="172"/>
      <c r="D24" s="172"/>
      <c r="E24" s="171"/>
      <c r="F24" s="171"/>
      <c r="G24" s="171"/>
      <c r="H24" s="171"/>
      <c r="I24" s="171"/>
      <c r="J24" s="105"/>
    </row>
    <row r="25" spans="1:10">
      <c r="A25" s="167">
        <v>17</v>
      </c>
      <c r="B25" s="195"/>
      <c r="C25" s="172"/>
      <c r="D25" s="172"/>
      <c r="E25" s="171"/>
      <c r="F25" s="171"/>
      <c r="G25" s="171"/>
      <c r="H25" s="171"/>
      <c r="I25" s="171"/>
      <c r="J25" s="105"/>
    </row>
    <row r="26" spans="1:10">
      <c r="A26" s="167">
        <v>18</v>
      </c>
      <c r="B26" s="195"/>
      <c r="C26" s="172"/>
      <c r="D26" s="172"/>
      <c r="E26" s="171"/>
      <c r="F26" s="171"/>
      <c r="G26" s="171"/>
      <c r="H26" s="171"/>
      <c r="I26" s="171"/>
      <c r="J26" s="105"/>
    </row>
    <row r="27" spans="1:10">
      <c r="A27" s="167">
        <v>19</v>
      </c>
      <c r="B27" s="195"/>
      <c r="C27" s="172"/>
      <c r="D27" s="172"/>
      <c r="E27" s="171"/>
      <c r="F27" s="171"/>
      <c r="G27" s="171"/>
      <c r="H27" s="171"/>
      <c r="I27" s="171"/>
      <c r="J27" s="105"/>
    </row>
    <row r="28" spans="1:10">
      <c r="A28" s="167">
        <v>20</v>
      </c>
      <c r="B28" s="195"/>
      <c r="C28" s="172"/>
      <c r="D28" s="172"/>
      <c r="E28" s="171"/>
      <c r="F28" s="171"/>
      <c r="G28" s="171"/>
      <c r="H28" s="171"/>
      <c r="I28" s="171"/>
      <c r="J28" s="105"/>
    </row>
    <row r="29" spans="1:10">
      <c r="A29" s="167">
        <v>21</v>
      </c>
      <c r="B29" s="195"/>
      <c r="C29" s="175"/>
      <c r="D29" s="175"/>
      <c r="E29" s="174"/>
      <c r="F29" s="174"/>
      <c r="G29" s="174"/>
      <c r="H29" s="242"/>
      <c r="I29" s="171"/>
      <c r="J29" s="105"/>
    </row>
    <row r="30" spans="1:10">
      <c r="A30" s="167">
        <v>22</v>
      </c>
      <c r="B30" s="195"/>
      <c r="C30" s="175"/>
      <c r="D30" s="175"/>
      <c r="E30" s="174"/>
      <c r="F30" s="174"/>
      <c r="G30" s="174"/>
      <c r="H30" s="242"/>
      <c r="I30" s="171"/>
      <c r="J30" s="105"/>
    </row>
    <row r="31" spans="1:10">
      <c r="A31" s="167">
        <v>23</v>
      </c>
      <c r="B31" s="195"/>
      <c r="C31" s="175"/>
      <c r="D31" s="175"/>
      <c r="E31" s="174"/>
      <c r="F31" s="174"/>
      <c r="G31" s="174"/>
      <c r="H31" s="242"/>
      <c r="I31" s="171"/>
      <c r="J31" s="105"/>
    </row>
    <row r="32" spans="1:10">
      <c r="A32" s="167">
        <v>24</v>
      </c>
      <c r="B32" s="195"/>
      <c r="C32" s="175"/>
      <c r="D32" s="175"/>
      <c r="E32" s="174"/>
      <c r="F32" s="174"/>
      <c r="G32" s="174"/>
      <c r="H32" s="242"/>
      <c r="I32" s="171"/>
      <c r="J32" s="105"/>
    </row>
    <row r="33" spans="1:12">
      <c r="A33" s="167">
        <v>25</v>
      </c>
      <c r="B33" s="195"/>
      <c r="C33" s="175"/>
      <c r="D33" s="175"/>
      <c r="E33" s="174"/>
      <c r="F33" s="174"/>
      <c r="G33" s="174"/>
      <c r="H33" s="242"/>
      <c r="I33" s="171"/>
      <c r="J33" s="105"/>
    </row>
    <row r="34" spans="1:12">
      <c r="A34" s="167">
        <v>26</v>
      </c>
      <c r="B34" s="195"/>
      <c r="C34" s="175"/>
      <c r="D34" s="175"/>
      <c r="E34" s="174"/>
      <c r="F34" s="174"/>
      <c r="G34" s="174"/>
      <c r="H34" s="242"/>
      <c r="I34" s="171"/>
      <c r="J34" s="105"/>
    </row>
    <row r="35" spans="1:12">
      <c r="A35" s="167">
        <v>27</v>
      </c>
      <c r="B35" s="195"/>
      <c r="C35" s="175"/>
      <c r="D35" s="175"/>
      <c r="E35" s="174"/>
      <c r="F35" s="174"/>
      <c r="G35" s="174"/>
      <c r="H35" s="242"/>
      <c r="I35" s="171"/>
      <c r="J35" s="105"/>
    </row>
    <row r="36" spans="1:12">
      <c r="A36" s="167">
        <v>28</v>
      </c>
      <c r="B36" s="195"/>
      <c r="C36" s="175"/>
      <c r="D36" s="175"/>
      <c r="E36" s="174"/>
      <c r="F36" s="174"/>
      <c r="G36" s="174"/>
      <c r="H36" s="242"/>
      <c r="I36" s="171"/>
      <c r="J36" s="105"/>
    </row>
    <row r="37" spans="1:12">
      <c r="A37" s="167">
        <v>29</v>
      </c>
      <c r="B37" s="195"/>
      <c r="C37" s="175"/>
      <c r="D37" s="175"/>
      <c r="E37" s="174"/>
      <c r="F37" s="174"/>
      <c r="G37" s="174"/>
      <c r="H37" s="242"/>
      <c r="I37" s="171"/>
      <c r="J37" s="105"/>
    </row>
    <row r="38" spans="1:12">
      <c r="A38" s="167" t="s">
        <v>261</v>
      </c>
      <c r="B38" s="195"/>
      <c r="C38" s="175"/>
      <c r="D38" s="175"/>
      <c r="E38" s="174"/>
      <c r="F38" s="174"/>
      <c r="G38" s="243"/>
      <c r="H38" s="252" t="s">
        <v>374</v>
      </c>
      <c r="I38" s="344">
        <f>SUM(I9:I37)</f>
        <v>0</v>
      </c>
      <c r="J38" s="105"/>
    </row>
    <row r="40" spans="1:12">
      <c r="A40" s="182" t="s">
        <v>396</v>
      </c>
    </row>
    <row r="42" spans="1:12">
      <c r="B42" s="184" t="s">
        <v>96</v>
      </c>
      <c r="F42" s="185"/>
    </row>
    <row r="43" spans="1:12">
      <c r="C43" s="186"/>
      <c r="F43" s="186"/>
      <c r="G43" s="186"/>
      <c r="H43" s="189"/>
      <c r="I43" s="187"/>
      <c r="J43" s="183"/>
      <c r="K43" s="183"/>
      <c r="L43" s="183"/>
    </row>
    <row r="44" spans="1:12">
      <c r="A44" s="183"/>
      <c r="C44" s="188" t="s">
        <v>251</v>
      </c>
      <c r="F44" s="189" t="s">
        <v>256</v>
      </c>
      <c r="G44" s="188"/>
      <c r="H44" s="188"/>
      <c r="I44" s="187"/>
      <c r="J44" s="183"/>
      <c r="K44" s="183"/>
      <c r="L44" s="183"/>
    </row>
    <row r="45" spans="1:12">
      <c r="A45" s="183"/>
      <c r="C45" s="190" t="s">
        <v>127</v>
      </c>
      <c r="F45" s="182" t="s">
        <v>252</v>
      </c>
      <c r="I45" s="183"/>
      <c r="J45" s="183"/>
      <c r="K45" s="183"/>
      <c r="L45" s="183"/>
    </row>
    <row r="46" spans="1:12" s="183" customFormat="1">
      <c r="B46" s="182"/>
      <c r="C46" s="190"/>
      <c r="G46" s="190"/>
      <c r="H46" s="190"/>
    </row>
    <row r="47" spans="1:12" s="183" customFormat="1" ht="12.75"/>
    <row r="48" spans="1:12" s="183" customFormat="1" ht="12.75"/>
    <row r="49" s="183" customFormat="1" ht="12.75"/>
    <row r="50" s="183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zoomScaleNormal="100" zoomScaleSheetLayoutView="100" workbookViewId="0">
      <selection activeCell="F16" sqref="F16"/>
    </sheetView>
  </sheetViews>
  <sheetFormatPr defaultColWidth="9.140625" defaultRowHeight="12.75"/>
  <cols>
    <col min="1" max="1" width="7.28515625" style="198" customWidth="1"/>
    <col min="2" max="2" width="57.28515625" style="198" customWidth="1"/>
    <col min="3" max="3" width="24.140625" style="198" customWidth="1"/>
    <col min="4" max="16384" width="9.140625" style="198"/>
  </cols>
  <sheetData>
    <row r="1" spans="1:3" s="6" customFormat="1" ht="18.75" customHeight="1">
      <c r="A1" s="453" t="s">
        <v>458</v>
      </c>
      <c r="B1" s="453"/>
      <c r="C1" s="348" t="s">
        <v>97</v>
      </c>
    </row>
    <row r="2" spans="1:3" s="6" customFormat="1" ht="15">
      <c r="A2" s="453"/>
      <c r="B2" s="453"/>
      <c r="C2" s="345" t="str">
        <f>'ფორმა N1'!L2</f>
        <v>22.09-12.10.2020</v>
      </c>
    </row>
    <row r="3" spans="1:3" s="6" customFormat="1" ht="15">
      <c r="A3" s="378" t="s">
        <v>128</v>
      </c>
      <c r="B3" s="346"/>
      <c r="C3" s="347"/>
    </row>
    <row r="4" spans="1:3" s="6" customFormat="1" ht="15">
      <c r="A4" s="114"/>
      <c r="B4" s="346"/>
      <c r="C4" s="347"/>
    </row>
    <row r="5" spans="1:3" s="21" customFormat="1" ht="15">
      <c r="A5" s="454" t="s">
        <v>257</v>
      </c>
      <c r="B5" s="454"/>
      <c r="C5" s="114"/>
    </row>
    <row r="6" spans="1:3" s="21" customFormat="1" ht="15">
      <c r="A6" s="455" t="str">
        <f>'ფორმა N1'!A4</f>
        <v>მპგ ქართული ფესვები</v>
      </c>
      <c r="B6" s="455"/>
      <c r="C6" s="114"/>
    </row>
    <row r="7" spans="1:3">
      <c r="A7" s="379"/>
      <c r="B7" s="379"/>
      <c r="C7" s="379"/>
    </row>
    <row r="8" spans="1:3">
      <c r="A8" s="379"/>
      <c r="B8" s="379"/>
      <c r="C8" s="379"/>
    </row>
    <row r="9" spans="1:3" ht="30" customHeight="1">
      <c r="A9" s="380" t="s">
        <v>64</v>
      </c>
      <c r="B9" s="380" t="s">
        <v>11</v>
      </c>
      <c r="C9" s="381" t="s">
        <v>9</v>
      </c>
    </row>
    <row r="10" spans="1:3" ht="15">
      <c r="A10" s="382">
        <v>1</v>
      </c>
      <c r="B10" s="383" t="s">
        <v>57</v>
      </c>
      <c r="C10" s="398">
        <f>'ფორმა N4'!D11+'ფორმა N5'!D9</f>
        <v>51320.409999999996</v>
      </c>
    </row>
    <row r="11" spans="1:3" ht="15">
      <c r="A11" s="385">
        <v>1.1000000000000001</v>
      </c>
      <c r="B11" s="383" t="s">
        <v>459</v>
      </c>
      <c r="C11" s="399">
        <f>'ფორმა N4'!D39+'ფორმა N5'!D37</f>
        <v>24304.3</v>
      </c>
    </row>
    <row r="12" spans="1:3" ht="15">
      <c r="A12" s="386" t="s">
        <v>30</v>
      </c>
      <c r="B12" s="383" t="s">
        <v>460</v>
      </c>
      <c r="C12" s="399">
        <f>'ფორმა N4'!D40+'ფორმა N5'!D38</f>
        <v>0</v>
      </c>
    </row>
    <row r="13" spans="1:3" ht="15">
      <c r="A13" s="385">
        <v>1.2</v>
      </c>
      <c r="B13" s="383" t="s">
        <v>58</v>
      </c>
      <c r="C13" s="399">
        <f>'ფორმა N4'!D12+'ფორმა N5'!D10</f>
        <v>0</v>
      </c>
    </row>
    <row r="14" spans="1:3" ht="15">
      <c r="A14" s="385">
        <v>1.3</v>
      </c>
      <c r="B14" s="383" t="s">
        <v>461</v>
      </c>
      <c r="C14" s="399">
        <f>'ფორმა N4'!D17+'ფორმა N5'!D15</f>
        <v>0</v>
      </c>
    </row>
    <row r="15" spans="1:3" ht="15">
      <c r="A15" s="452"/>
      <c r="B15" s="452"/>
      <c r="C15" s="452"/>
    </row>
    <row r="16" spans="1:3" ht="30" customHeight="1">
      <c r="A16" s="380" t="s">
        <v>64</v>
      </c>
      <c r="B16" s="380" t="s">
        <v>232</v>
      </c>
      <c r="C16" s="381" t="s">
        <v>67</v>
      </c>
    </row>
    <row r="17" spans="1:4" ht="15">
      <c r="A17" s="382">
        <v>2</v>
      </c>
      <c r="B17" s="383" t="s">
        <v>462</v>
      </c>
      <c r="C17" s="384">
        <f>'ფორმა N2'!D9+'ფორმა N2'!C26+'ფორმა N3'!D9+'ფორმა N3'!C26</f>
        <v>53148</v>
      </c>
    </row>
    <row r="18" spans="1:4" ht="15">
      <c r="A18" s="387">
        <v>2.1</v>
      </c>
      <c r="B18" s="383" t="s">
        <v>463</v>
      </c>
      <c r="C18" s="383">
        <f>'ფორმა N2'!D17+'ფორმა N3'!D17</f>
        <v>0</v>
      </c>
    </row>
    <row r="19" spans="1:4" ht="15">
      <c r="A19" s="387">
        <v>2.2000000000000002</v>
      </c>
      <c r="B19" s="383" t="s">
        <v>464</v>
      </c>
      <c r="C19" s="383">
        <f>'ფორმა N2'!D18+'ფორმა N3'!D18</f>
        <v>0</v>
      </c>
    </row>
    <row r="20" spans="1:4" ht="15">
      <c r="A20" s="387">
        <v>2.2999999999999998</v>
      </c>
      <c r="B20" s="383" t="s">
        <v>465</v>
      </c>
      <c r="C20" s="388">
        <f>SUM(C21:C25)</f>
        <v>53148</v>
      </c>
    </row>
    <row r="21" spans="1:4" ht="15">
      <c r="A21" s="386" t="s">
        <v>466</v>
      </c>
      <c r="B21" s="389" t="s">
        <v>467</v>
      </c>
      <c r="C21" s="383">
        <f>'ფორმა N2'!D13+'ფორმა N3'!D13</f>
        <v>53148</v>
      </c>
    </row>
    <row r="22" spans="1:4" ht="15">
      <c r="A22" s="386" t="s">
        <v>468</v>
      </c>
      <c r="B22" s="389" t="s">
        <v>469</v>
      </c>
      <c r="C22" s="383">
        <f>'ფორმა N2'!C27+'ფორმა N3'!C27</f>
        <v>0</v>
      </c>
    </row>
    <row r="23" spans="1:4" ht="15">
      <c r="A23" s="386" t="s">
        <v>470</v>
      </c>
      <c r="B23" s="389" t="s">
        <v>471</v>
      </c>
      <c r="C23" s="383">
        <f>'ფორმა N2'!D14+'ფორმა N3'!D14</f>
        <v>0</v>
      </c>
    </row>
    <row r="24" spans="1:4" ht="15">
      <c r="A24" s="386" t="s">
        <v>472</v>
      </c>
      <c r="B24" s="389" t="s">
        <v>473</v>
      </c>
      <c r="C24" s="383">
        <f>'ფორმა N2'!C31+'ფორმა N3'!C31</f>
        <v>0</v>
      </c>
    </row>
    <row r="25" spans="1:4" ht="15">
      <c r="A25" s="386" t="s">
        <v>474</v>
      </c>
      <c r="B25" s="389" t="s">
        <v>475</v>
      </c>
      <c r="C25" s="383">
        <f>'ფორმა N2'!D11+'ფორმა N3'!D11</f>
        <v>0</v>
      </c>
    </row>
    <row r="26" spans="1:4" ht="15">
      <c r="A26" s="396"/>
      <c r="B26" s="395"/>
      <c r="C26" s="394"/>
    </row>
    <row r="27" spans="1:4" ht="15">
      <c r="A27" s="396"/>
      <c r="B27" s="395"/>
      <c r="C27" s="394"/>
    </row>
    <row r="28" spans="1:4" ht="15">
      <c r="A28" s="21"/>
      <c r="B28" s="21"/>
      <c r="C28" s="21"/>
      <c r="D28" s="393"/>
    </row>
    <row r="29" spans="1:4" ht="15">
      <c r="A29" s="196" t="s">
        <v>96</v>
      </c>
      <c r="B29" s="21"/>
      <c r="C29" s="21"/>
      <c r="D29" s="393"/>
    </row>
    <row r="30" spans="1:4" ht="15">
      <c r="A30" s="21"/>
      <c r="B30" s="21"/>
      <c r="C30" s="21"/>
      <c r="D30" s="393"/>
    </row>
    <row r="31" spans="1:4" ht="15">
      <c r="A31" s="21"/>
      <c r="B31" s="21"/>
      <c r="C31" s="21"/>
      <c r="D31" s="392"/>
    </row>
    <row r="32" spans="1:4" ht="15">
      <c r="B32" s="196" t="s">
        <v>254</v>
      </c>
      <c r="C32" s="21"/>
      <c r="D32" s="392"/>
    </row>
    <row r="33" spans="2:4" ht="15">
      <c r="B33" s="21" t="s">
        <v>253</v>
      </c>
      <c r="C33" s="21"/>
      <c r="D33" s="392"/>
    </row>
    <row r="34" spans="2:4">
      <c r="B34" s="391" t="s">
        <v>127</v>
      </c>
      <c r="D34" s="390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N1'!A4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topLeftCell="A16" zoomScale="80" zoomScaleNormal="100" zoomScaleSheetLayoutView="80" workbookViewId="0">
      <selection activeCell="D10" sqref="D10"/>
    </sheetView>
  </sheetViews>
  <sheetFormatPr defaultColWidth="9.140625"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4" t="s">
        <v>284</v>
      </c>
      <c r="B1" s="76"/>
      <c r="C1" s="433" t="s">
        <v>97</v>
      </c>
      <c r="D1" s="433"/>
      <c r="E1" s="108"/>
    </row>
    <row r="2" spans="1:7">
      <c r="A2" s="76" t="s">
        <v>128</v>
      </c>
      <c r="B2" s="76"/>
      <c r="C2" s="431" t="str">
        <f>'ფორმა N1'!L2</f>
        <v>22.09-12.10.2020</v>
      </c>
      <c r="D2" s="432"/>
      <c r="E2" s="108"/>
    </row>
    <row r="3" spans="1:7">
      <c r="A3" s="74"/>
      <c r="B3" s="76"/>
      <c r="C3" s="75"/>
      <c r="D3" s="75"/>
      <c r="E3" s="108"/>
    </row>
    <row r="4" spans="1:7">
      <c r="A4" s="77" t="s">
        <v>257</v>
      </c>
      <c r="B4" s="102"/>
      <c r="C4" s="103"/>
      <c r="D4" s="76"/>
      <c r="E4" s="108"/>
    </row>
    <row r="5" spans="1:7">
      <c r="A5" s="219" t="str">
        <f>'ფორმა N1'!A4</f>
        <v>მპგ ქართული ფესვები</v>
      </c>
      <c r="B5" s="12"/>
      <c r="C5" s="12"/>
      <c r="E5" s="108"/>
    </row>
    <row r="6" spans="1:7">
      <c r="A6" s="104"/>
      <c r="B6" s="104"/>
      <c r="C6" s="104"/>
      <c r="D6" s="105"/>
      <c r="E6" s="108"/>
    </row>
    <row r="7" spans="1:7">
      <c r="A7" s="76"/>
      <c r="B7" s="76"/>
      <c r="C7" s="76"/>
      <c r="D7" s="76"/>
      <c r="E7" s="108"/>
    </row>
    <row r="8" spans="1:7" s="6" customFormat="1" ht="39" customHeight="1">
      <c r="A8" s="106" t="s">
        <v>64</v>
      </c>
      <c r="B8" s="79" t="s">
        <v>232</v>
      </c>
      <c r="C8" s="79" t="s">
        <v>66</v>
      </c>
      <c r="D8" s="79" t="s">
        <v>67</v>
      </c>
      <c r="E8" s="108"/>
    </row>
    <row r="9" spans="1:7" s="7" customFormat="1" ht="16.5" customHeight="1">
      <c r="A9" s="220">
        <v>1</v>
      </c>
      <c r="B9" s="220" t="s">
        <v>65</v>
      </c>
      <c r="C9" s="85">
        <f>SUM(C10,C26)</f>
        <v>0</v>
      </c>
      <c r="D9" s="85">
        <f>SUM(D10,D26)</f>
        <v>0</v>
      </c>
      <c r="E9" s="108"/>
    </row>
    <row r="10" spans="1:7" s="7" customFormat="1" ht="16.5" customHeight="1">
      <c r="A10" s="87">
        <v>1.1000000000000001</v>
      </c>
      <c r="B10" s="87" t="s">
        <v>69</v>
      </c>
      <c r="C10" s="85">
        <f>SUM(C11,C12,C16,C19,C25,C26)</f>
        <v>0</v>
      </c>
      <c r="D10" s="85">
        <f>SUM(D11,D12,D16,D19,D24,D25)</f>
        <v>0</v>
      </c>
      <c r="E10" s="108"/>
    </row>
    <row r="11" spans="1:7" s="9" customFormat="1" ht="16.5" customHeight="1">
      <c r="A11" s="88" t="s">
        <v>30</v>
      </c>
      <c r="B11" s="88" t="s">
        <v>68</v>
      </c>
      <c r="C11" s="8"/>
      <c r="D11" s="8"/>
      <c r="E11" s="108"/>
    </row>
    <row r="12" spans="1:7" s="10" customFormat="1" ht="16.5" customHeight="1">
      <c r="A12" s="88" t="s">
        <v>31</v>
      </c>
      <c r="B12" s="88" t="s">
        <v>290</v>
      </c>
      <c r="C12" s="107">
        <f>SUM(C13:C15)</f>
        <v>0</v>
      </c>
      <c r="D12" s="107">
        <f>SUM(D13:D15)</f>
        <v>0</v>
      </c>
      <c r="E12" s="108"/>
      <c r="G12" s="68"/>
    </row>
    <row r="13" spans="1:7" s="3" customFormat="1" ht="16.5" customHeight="1">
      <c r="A13" s="97" t="s">
        <v>70</v>
      </c>
      <c r="B13" s="97" t="s">
        <v>293</v>
      </c>
      <c r="C13" s="8"/>
      <c r="D13" s="8"/>
      <c r="E13" s="108"/>
    </row>
    <row r="14" spans="1:7" s="3" customFormat="1" ht="16.5" customHeight="1">
      <c r="A14" s="97" t="s">
        <v>435</v>
      </c>
      <c r="B14" s="97" t="s">
        <v>434</v>
      </c>
      <c r="C14" s="8"/>
      <c r="D14" s="8"/>
      <c r="E14" s="108"/>
    </row>
    <row r="15" spans="1:7" s="3" customFormat="1" ht="16.5" customHeight="1">
      <c r="A15" s="97" t="s">
        <v>436</v>
      </c>
      <c r="B15" s="97" t="s">
        <v>86</v>
      </c>
      <c r="C15" s="8"/>
      <c r="D15" s="8"/>
      <c r="E15" s="108"/>
    </row>
    <row r="16" spans="1:7" s="3" customFormat="1" ht="16.5" customHeight="1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>
      <c r="A17" s="97" t="s">
        <v>73</v>
      </c>
      <c r="B17" s="97" t="s">
        <v>75</v>
      </c>
      <c r="C17" s="8"/>
      <c r="D17" s="8"/>
      <c r="E17" s="108"/>
    </row>
    <row r="18" spans="1:5" s="3" customFormat="1" ht="30">
      <c r="A18" s="97" t="s">
        <v>74</v>
      </c>
      <c r="B18" s="97" t="s">
        <v>98</v>
      </c>
      <c r="C18" s="8"/>
      <c r="D18" s="8"/>
      <c r="E18" s="108"/>
    </row>
    <row r="19" spans="1:5" s="3" customFormat="1" ht="16.5" customHeight="1">
      <c r="A19" s="88" t="s">
        <v>76</v>
      </c>
      <c r="B19" s="88" t="s">
        <v>371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>
      <c r="A20" s="97" t="s">
        <v>77</v>
      </c>
      <c r="B20" s="97" t="s">
        <v>78</v>
      </c>
      <c r="C20" s="8"/>
      <c r="D20" s="8"/>
      <c r="E20" s="108"/>
    </row>
    <row r="21" spans="1:5" s="3" customFormat="1" ht="30">
      <c r="A21" s="97" t="s">
        <v>81</v>
      </c>
      <c r="B21" s="97" t="s">
        <v>79</v>
      </c>
      <c r="C21" s="8"/>
      <c r="D21" s="8"/>
      <c r="E21" s="108"/>
    </row>
    <row r="22" spans="1:5" s="3" customFormat="1" ht="16.5" customHeight="1">
      <c r="A22" s="97" t="s">
        <v>82</v>
      </c>
      <c r="B22" s="97" t="s">
        <v>80</v>
      </c>
      <c r="C22" s="8"/>
      <c r="D22" s="8"/>
      <c r="E22" s="108"/>
    </row>
    <row r="23" spans="1:5" s="3" customFormat="1" ht="16.5" customHeight="1">
      <c r="A23" s="97" t="s">
        <v>83</v>
      </c>
      <c r="B23" s="97" t="s">
        <v>384</v>
      </c>
      <c r="C23" s="8"/>
      <c r="D23" s="8"/>
      <c r="E23" s="108"/>
    </row>
    <row r="24" spans="1:5" s="3" customFormat="1" ht="16.5" customHeight="1">
      <c r="A24" s="88" t="s">
        <v>84</v>
      </c>
      <c r="B24" s="88" t="s">
        <v>385</v>
      </c>
      <c r="C24" s="244"/>
      <c r="D24" s="8"/>
      <c r="E24" s="108"/>
    </row>
    <row r="25" spans="1:5" s="3" customFormat="1">
      <c r="A25" s="88" t="s">
        <v>234</v>
      </c>
      <c r="B25" s="88" t="s">
        <v>391</v>
      </c>
      <c r="C25" s="8"/>
      <c r="D25" s="8"/>
      <c r="E25" s="108"/>
    </row>
    <row r="26" spans="1:5" ht="16.5" customHeight="1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08"/>
    </row>
    <row r="27" spans="1:5" ht="16.5" customHeight="1">
      <c r="A27" s="88" t="s">
        <v>32</v>
      </c>
      <c r="B27" s="88" t="s">
        <v>293</v>
      </c>
      <c r="C27" s="107">
        <f>SUM(C28:C30)</f>
        <v>0</v>
      </c>
      <c r="D27" s="107">
        <f>SUM(D28:D30)</f>
        <v>0</v>
      </c>
      <c r="E27" s="108"/>
    </row>
    <row r="28" spans="1:5">
      <c r="A28" s="228" t="s">
        <v>87</v>
      </c>
      <c r="B28" s="228" t="s">
        <v>291</v>
      </c>
      <c r="C28" s="8"/>
      <c r="D28" s="8"/>
      <c r="E28" s="108"/>
    </row>
    <row r="29" spans="1:5">
      <c r="A29" s="228" t="s">
        <v>88</v>
      </c>
      <c r="B29" s="228" t="s">
        <v>294</v>
      </c>
      <c r="C29" s="8"/>
      <c r="D29" s="8"/>
      <c r="E29" s="108"/>
    </row>
    <row r="30" spans="1:5">
      <c r="A30" s="228" t="s">
        <v>393</v>
      </c>
      <c r="B30" s="228" t="s">
        <v>292</v>
      </c>
      <c r="C30" s="8"/>
      <c r="D30" s="8"/>
      <c r="E30" s="108"/>
    </row>
    <row r="31" spans="1:5">
      <c r="A31" s="88" t="s">
        <v>33</v>
      </c>
      <c r="B31" s="88" t="s">
        <v>434</v>
      </c>
      <c r="C31" s="107">
        <f>SUM(C32:C34)</f>
        <v>0</v>
      </c>
      <c r="D31" s="107">
        <f>SUM(D32:D34)</f>
        <v>0</v>
      </c>
      <c r="E31" s="108"/>
    </row>
    <row r="32" spans="1:5">
      <c r="A32" s="228" t="s">
        <v>12</v>
      </c>
      <c r="B32" s="228" t="s">
        <v>437</v>
      </c>
      <c r="C32" s="8"/>
      <c r="D32" s="8"/>
      <c r="E32" s="108"/>
    </row>
    <row r="33" spans="1:9">
      <c r="A33" s="228" t="s">
        <v>13</v>
      </c>
      <c r="B33" s="228" t="s">
        <v>438</v>
      </c>
      <c r="C33" s="8"/>
      <c r="D33" s="8"/>
      <c r="E33" s="108"/>
    </row>
    <row r="34" spans="1:9">
      <c r="A34" s="228" t="s">
        <v>264</v>
      </c>
      <c r="B34" s="228" t="s">
        <v>439</v>
      </c>
      <c r="C34" s="8"/>
      <c r="D34" s="8"/>
      <c r="E34" s="108"/>
    </row>
    <row r="35" spans="1:9">
      <c r="A35" s="88" t="s">
        <v>34</v>
      </c>
      <c r="B35" s="241" t="s">
        <v>390</v>
      </c>
      <c r="C35" s="8"/>
      <c r="D35" s="8"/>
      <c r="E35" s="108"/>
    </row>
    <row r="36" spans="1:9">
      <c r="D36" s="27"/>
      <c r="E36" s="109"/>
      <c r="F36" s="27"/>
    </row>
    <row r="37" spans="1:9">
      <c r="A37" s="1"/>
      <c r="D37" s="27"/>
      <c r="E37" s="109"/>
      <c r="F37" s="27"/>
    </row>
    <row r="38" spans="1:9">
      <c r="D38" s="27"/>
      <c r="E38" s="109"/>
      <c r="F38" s="27"/>
    </row>
    <row r="39" spans="1:9">
      <c r="D39" s="27"/>
      <c r="E39" s="109"/>
      <c r="F39" s="27"/>
    </row>
    <row r="40" spans="1:9">
      <c r="A40" s="69" t="s">
        <v>96</v>
      </c>
      <c r="D40" s="27"/>
      <c r="E40" s="109"/>
      <c r="F40" s="27"/>
    </row>
    <row r="41" spans="1:9">
      <c r="D41" s="27"/>
      <c r="E41" s="110"/>
      <c r="F41" s="110"/>
      <c r="G41"/>
      <c r="H41"/>
      <c r="I41"/>
    </row>
    <row r="42" spans="1:9">
      <c r="D42" s="111"/>
      <c r="E42" s="110"/>
      <c r="F42" s="110"/>
      <c r="G42"/>
      <c r="H42"/>
      <c r="I42"/>
    </row>
    <row r="43" spans="1:9">
      <c r="A43"/>
      <c r="B43" s="69" t="s">
        <v>254</v>
      </c>
      <c r="D43" s="111"/>
      <c r="E43" s="110"/>
      <c r="F43" s="110"/>
      <c r="G43"/>
      <c r="H43"/>
      <c r="I43"/>
    </row>
    <row r="44" spans="1:9">
      <c r="A44"/>
      <c r="B44" s="2" t="s">
        <v>253</v>
      </c>
      <c r="D44" s="111"/>
      <c r="E44" s="110"/>
      <c r="F44" s="110"/>
      <c r="G44"/>
      <c r="H44"/>
      <c r="I44"/>
    </row>
    <row r="45" spans="1:9" customFormat="1" ht="12.75">
      <c r="B45" s="66" t="s">
        <v>127</v>
      </c>
      <c r="D45" s="110"/>
      <c r="E45" s="110"/>
      <c r="F45" s="110"/>
    </row>
    <row r="46" spans="1:9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5">
      <c r="A2" s="63">
        <v>40907</v>
      </c>
      <c r="C2" t="s">
        <v>188</v>
      </c>
      <c r="E2" t="s">
        <v>219</v>
      </c>
      <c r="G2" s="65" t="s">
        <v>224</v>
      </c>
    </row>
    <row r="3" spans="1:7" ht="15">
      <c r="A3" s="63">
        <v>40908</v>
      </c>
      <c r="C3" t="s">
        <v>189</v>
      </c>
      <c r="E3" t="s">
        <v>220</v>
      </c>
      <c r="G3" s="65" t="s">
        <v>225</v>
      </c>
    </row>
    <row r="4" spans="1:7" ht="15">
      <c r="A4" s="63">
        <v>40909</v>
      </c>
      <c r="C4" t="s">
        <v>190</v>
      </c>
      <c r="E4" t="s">
        <v>221</v>
      </c>
      <c r="G4" s="65" t="s">
        <v>226</v>
      </c>
    </row>
    <row r="5" spans="1:7">
      <c r="A5" s="63">
        <v>40910</v>
      </c>
      <c r="C5" t="s">
        <v>191</v>
      </c>
      <c r="E5" t="s">
        <v>222</v>
      </c>
    </row>
    <row r="6" spans="1:7">
      <c r="A6" s="63">
        <v>40911</v>
      </c>
      <c r="C6" t="s">
        <v>192</v>
      </c>
    </row>
    <row r="7" spans="1:7">
      <c r="A7" s="63">
        <v>40912</v>
      </c>
      <c r="C7" t="s">
        <v>193</v>
      </c>
    </row>
    <row r="8" spans="1:7">
      <c r="A8" s="63">
        <v>40913</v>
      </c>
      <c r="C8" t="s">
        <v>194</v>
      </c>
    </row>
    <row r="9" spans="1:7">
      <c r="A9" s="63">
        <v>40914</v>
      </c>
      <c r="C9" t="s">
        <v>195</v>
      </c>
    </row>
    <row r="10" spans="1:7">
      <c r="A10" s="63">
        <v>40915</v>
      </c>
      <c r="C10" t="s">
        <v>196</v>
      </c>
    </row>
    <row r="11" spans="1:7">
      <c r="A11" s="63">
        <v>40916</v>
      </c>
      <c r="C11" t="s">
        <v>197</v>
      </c>
    </row>
    <row r="12" spans="1:7">
      <c r="A12" s="63">
        <v>40917</v>
      </c>
      <c r="C12" t="s">
        <v>198</v>
      </c>
    </row>
    <row r="13" spans="1:7">
      <c r="A13" s="63">
        <v>40918</v>
      </c>
      <c r="C13" t="s">
        <v>199</v>
      </c>
    </row>
    <row r="14" spans="1:7">
      <c r="A14" s="63">
        <v>40919</v>
      </c>
      <c r="C14" t="s">
        <v>200</v>
      </c>
    </row>
    <row r="15" spans="1:7">
      <c r="A15" s="63">
        <v>40920</v>
      </c>
      <c r="C15" t="s">
        <v>201</v>
      </c>
    </row>
    <row r="16" spans="1:7">
      <c r="A16" s="63">
        <v>40921</v>
      </c>
      <c r="C16" t="s">
        <v>202</v>
      </c>
    </row>
    <row r="17" spans="1:3">
      <c r="A17" s="63">
        <v>40922</v>
      </c>
      <c r="C17" t="s">
        <v>203</v>
      </c>
    </row>
    <row r="18" spans="1:3">
      <c r="A18" s="63">
        <v>40923</v>
      </c>
      <c r="C18" t="s">
        <v>204</v>
      </c>
    </row>
    <row r="19" spans="1:3">
      <c r="A19" s="63">
        <v>40924</v>
      </c>
      <c r="C19" t="s">
        <v>205</v>
      </c>
    </row>
    <row r="20" spans="1:3">
      <c r="A20" s="63">
        <v>40925</v>
      </c>
      <c r="C20" t="s">
        <v>206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tabColor rgb="FF92D050"/>
    <pageSetUpPr fitToPage="1"/>
  </sheetPr>
  <dimension ref="A1:L46"/>
  <sheetViews>
    <sheetView showGridLines="0" view="pageBreakPreview" zoomScale="80" zoomScaleNormal="100" zoomScaleSheetLayoutView="80" workbookViewId="0">
      <selection activeCell="M8" sqref="M8"/>
    </sheetView>
  </sheetViews>
  <sheetFormatPr defaultColWidth="9.140625" defaultRowHeight="15"/>
  <cols>
    <col min="1" max="1" width="14.28515625" style="21" bestFit="1" customWidth="1"/>
    <col min="2" max="2" width="80" style="237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4" t="s">
        <v>255</v>
      </c>
      <c r="B1" s="233"/>
      <c r="C1" s="433" t="s">
        <v>97</v>
      </c>
      <c r="D1" s="433"/>
      <c r="E1" s="113"/>
    </row>
    <row r="2" spans="1:12" s="6" customFormat="1">
      <c r="A2" s="76" t="s">
        <v>128</v>
      </c>
      <c r="B2" s="233"/>
      <c r="C2" s="434" t="str">
        <f>'ფორმა N1'!L2</f>
        <v>22.09-12.10.2020</v>
      </c>
      <c r="D2" s="435"/>
      <c r="E2" s="113"/>
    </row>
    <row r="3" spans="1:12" s="6" customFormat="1">
      <c r="A3" s="76"/>
      <c r="B3" s="233"/>
      <c r="C3" s="75"/>
      <c r="D3" s="75"/>
      <c r="E3" s="113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234"/>
      <c r="C4" s="76"/>
      <c r="D4" s="76"/>
      <c r="E4" s="108"/>
      <c r="L4" s="6"/>
    </row>
    <row r="5" spans="1:12" s="2" customFormat="1">
      <c r="A5" s="119" t="str">
        <f>'ფორმა N1'!A4</f>
        <v>მპგ ქართული ფესვები</v>
      </c>
      <c r="B5" s="235"/>
      <c r="C5" s="60"/>
      <c r="D5" s="60"/>
      <c r="E5" s="108"/>
    </row>
    <row r="6" spans="1:12" s="2" customFormat="1">
      <c r="A6" s="77"/>
      <c r="B6" s="234"/>
      <c r="C6" s="76"/>
      <c r="D6" s="76"/>
      <c r="E6" s="108"/>
    </row>
    <row r="7" spans="1:12" s="6" customFormat="1" ht="18">
      <c r="A7" s="100"/>
      <c r="B7" s="112"/>
      <c r="C7" s="78"/>
      <c r="D7" s="78"/>
      <c r="E7" s="113"/>
    </row>
    <row r="8" spans="1:12" s="6" customFormat="1" ht="30">
      <c r="A8" s="106" t="s">
        <v>64</v>
      </c>
      <c r="B8" s="79" t="s">
        <v>232</v>
      </c>
      <c r="C8" s="79" t="s">
        <v>66</v>
      </c>
      <c r="D8" s="79" t="s">
        <v>67</v>
      </c>
      <c r="E8" s="113"/>
      <c r="F8" s="20"/>
    </row>
    <row r="9" spans="1:12" s="7" customFormat="1">
      <c r="A9" s="220">
        <v>1</v>
      </c>
      <c r="B9" s="220" t="s">
        <v>65</v>
      </c>
      <c r="C9" s="85">
        <f>SUM(C10,C26)</f>
        <v>53148</v>
      </c>
      <c r="D9" s="85">
        <f>SUM(D10,D26)</f>
        <v>53148</v>
      </c>
      <c r="E9" s="113"/>
    </row>
    <row r="10" spans="1:12" s="7" customFormat="1">
      <c r="A10" s="87">
        <v>1.1000000000000001</v>
      </c>
      <c r="B10" s="87" t="s">
        <v>69</v>
      </c>
      <c r="C10" s="85">
        <f>SUM(C11,C12,C16,C19,C25,C26)</f>
        <v>53148</v>
      </c>
      <c r="D10" s="85">
        <f>SUM(D11,D12,D16,D19,D24,D25)</f>
        <v>53148</v>
      </c>
      <c r="E10" s="113"/>
    </row>
    <row r="11" spans="1:12" s="9" customFormat="1" ht="18">
      <c r="A11" s="88" t="s">
        <v>30</v>
      </c>
      <c r="B11" s="88" t="s">
        <v>68</v>
      </c>
      <c r="C11" s="8"/>
      <c r="D11" s="8"/>
      <c r="E11" s="113"/>
    </row>
    <row r="12" spans="1:12" s="10" customFormat="1">
      <c r="A12" s="88" t="s">
        <v>31</v>
      </c>
      <c r="B12" s="88" t="s">
        <v>290</v>
      </c>
      <c r="C12" s="107">
        <f>SUM(C13:C15)</f>
        <v>53148</v>
      </c>
      <c r="D12" s="107">
        <f>SUM(D13:D15)</f>
        <v>53148</v>
      </c>
      <c r="E12" s="113"/>
    </row>
    <row r="13" spans="1:12" s="3" customFormat="1">
      <c r="A13" s="97" t="s">
        <v>70</v>
      </c>
      <c r="B13" s="97" t="s">
        <v>293</v>
      </c>
      <c r="C13" s="8">
        <v>53148</v>
      </c>
      <c r="D13" s="8">
        <v>53148</v>
      </c>
      <c r="E13" s="113"/>
    </row>
    <row r="14" spans="1:12" s="3" customFormat="1">
      <c r="A14" s="97" t="s">
        <v>435</v>
      </c>
      <c r="B14" s="97" t="s">
        <v>434</v>
      </c>
      <c r="C14" s="8"/>
      <c r="D14" s="8"/>
      <c r="E14" s="113"/>
    </row>
    <row r="15" spans="1:12" s="3" customFormat="1">
      <c r="A15" s="97" t="s">
        <v>436</v>
      </c>
      <c r="B15" s="97" t="s">
        <v>86</v>
      </c>
      <c r="C15" s="8"/>
      <c r="D15" s="8"/>
      <c r="E15" s="113"/>
    </row>
    <row r="16" spans="1:12" s="3" customFormat="1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13"/>
    </row>
    <row r="17" spans="1:5" s="3" customFormat="1">
      <c r="A17" s="97" t="s">
        <v>73</v>
      </c>
      <c r="B17" s="97" t="s">
        <v>75</v>
      </c>
      <c r="C17" s="8"/>
      <c r="D17" s="8"/>
      <c r="E17" s="113"/>
    </row>
    <row r="18" spans="1:5" s="3" customFormat="1" ht="30">
      <c r="A18" s="97" t="s">
        <v>74</v>
      </c>
      <c r="B18" s="97" t="s">
        <v>98</v>
      </c>
      <c r="C18" s="8"/>
      <c r="D18" s="8"/>
      <c r="E18" s="113"/>
    </row>
    <row r="19" spans="1:5" s="3" customFormat="1">
      <c r="A19" s="88" t="s">
        <v>76</v>
      </c>
      <c r="B19" s="88" t="s">
        <v>371</v>
      </c>
      <c r="C19" s="107">
        <f>SUM(C20:C23)</f>
        <v>0</v>
      </c>
      <c r="D19" s="107">
        <f>SUM(D20:D23)</f>
        <v>0</v>
      </c>
      <c r="E19" s="113"/>
    </row>
    <row r="20" spans="1:5" s="3" customFormat="1">
      <c r="A20" s="97" t="s">
        <v>77</v>
      </c>
      <c r="B20" s="97" t="s">
        <v>78</v>
      </c>
      <c r="C20" s="8"/>
      <c r="D20" s="8"/>
      <c r="E20" s="113"/>
    </row>
    <row r="21" spans="1:5" s="3" customFormat="1" ht="30">
      <c r="A21" s="97" t="s">
        <v>81</v>
      </c>
      <c r="B21" s="97" t="s">
        <v>79</v>
      </c>
      <c r="C21" s="8"/>
      <c r="D21" s="8"/>
      <c r="E21" s="113"/>
    </row>
    <row r="22" spans="1:5" s="3" customFormat="1">
      <c r="A22" s="97" t="s">
        <v>82</v>
      </c>
      <c r="B22" s="97" t="s">
        <v>80</v>
      </c>
      <c r="C22" s="8"/>
      <c r="D22" s="8"/>
      <c r="E22" s="113"/>
    </row>
    <row r="23" spans="1:5" s="3" customFormat="1">
      <c r="A23" s="97" t="s">
        <v>83</v>
      </c>
      <c r="B23" s="97" t="s">
        <v>384</v>
      </c>
      <c r="C23" s="8"/>
      <c r="D23" s="8"/>
      <c r="E23" s="113"/>
    </row>
    <row r="24" spans="1:5" s="3" customFormat="1">
      <c r="A24" s="88" t="s">
        <v>84</v>
      </c>
      <c r="B24" s="88" t="s">
        <v>385</v>
      </c>
      <c r="C24" s="244"/>
      <c r="D24" s="8"/>
      <c r="E24" s="113"/>
    </row>
    <row r="25" spans="1:5" s="3" customFormat="1">
      <c r="A25" s="88" t="s">
        <v>234</v>
      </c>
      <c r="B25" s="88" t="s">
        <v>391</v>
      </c>
      <c r="C25" s="8"/>
      <c r="D25" s="8"/>
      <c r="E25" s="113"/>
    </row>
    <row r="26" spans="1:5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13"/>
    </row>
    <row r="27" spans="1:5">
      <c r="A27" s="88" t="s">
        <v>32</v>
      </c>
      <c r="B27" s="88" t="s">
        <v>293</v>
      </c>
      <c r="C27" s="107">
        <f>SUM(C28:C30)</f>
        <v>0</v>
      </c>
      <c r="D27" s="107">
        <f>SUM(D28:D30)</f>
        <v>0</v>
      </c>
      <c r="E27" s="113"/>
    </row>
    <row r="28" spans="1:5">
      <c r="A28" s="228" t="s">
        <v>87</v>
      </c>
      <c r="B28" s="228" t="s">
        <v>291</v>
      </c>
      <c r="C28" s="8"/>
      <c r="D28" s="8"/>
      <c r="E28" s="113"/>
    </row>
    <row r="29" spans="1:5">
      <c r="A29" s="228" t="s">
        <v>88</v>
      </c>
      <c r="B29" s="228" t="s">
        <v>294</v>
      </c>
      <c r="C29" s="8"/>
      <c r="D29" s="8"/>
      <c r="E29" s="113"/>
    </row>
    <row r="30" spans="1:5">
      <c r="A30" s="228" t="s">
        <v>393</v>
      </c>
      <c r="B30" s="228" t="s">
        <v>292</v>
      </c>
      <c r="C30" s="8"/>
      <c r="D30" s="8"/>
      <c r="E30" s="113"/>
    </row>
    <row r="31" spans="1:5">
      <c r="A31" s="88" t="s">
        <v>33</v>
      </c>
      <c r="B31" s="88" t="s">
        <v>434</v>
      </c>
      <c r="C31" s="107">
        <f>SUM(C32:C34)</f>
        <v>0</v>
      </c>
      <c r="D31" s="107">
        <f>SUM(D32:D34)</f>
        <v>0</v>
      </c>
      <c r="E31" s="113"/>
    </row>
    <row r="32" spans="1:5">
      <c r="A32" s="228" t="s">
        <v>12</v>
      </c>
      <c r="B32" s="228" t="s">
        <v>437</v>
      </c>
      <c r="C32" s="8"/>
      <c r="D32" s="8"/>
      <c r="E32" s="113"/>
    </row>
    <row r="33" spans="1:9">
      <c r="A33" s="228" t="s">
        <v>13</v>
      </c>
      <c r="B33" s="228" t="s">
        <v>438</v>
      </c>
      <c r="C33" s="8"/>
      <c r="D33" s="8"/>
      <c r="E33" s="113"/>
    </row>
    <row r="34" spans="1:9">
      <c r="A34" s="228" t="s">
        <v>264</v>
      </c>
      <c r="B34" s="228" t="s">
        <v>439</v>
      </c>
      <c r="C34" s="8"/>
      <c r="D34" s="8"/>
      <c r="E34" s="113"/>
    </row>
    <row r="35" spans="1:9" s="23" customFormat="1">
      <c r="A35" s="88" t="s">
        <v>34</v>
      </c>
      <c r="B35" s="241" t="s">
        <v>390</v>
      </c>
      <c r="C35" s="8"/>
      <c r="D35" s="8"/>
    </row>
    <row r="36" spans="1:9" s="2" customFormat="1">
      <c r="A36" s="1"/>
      <c r="B36" s="236"/>
      <c r="E36" s="5"/>
    </row>
    <row r="37" spans="1:9" s="2" customFormat="1">
      <c r="B37" s="236"/>
      <c r="E37" s="5"/>
    </row>
    <row r="38" spans="1:9">
      <c r="A38" s="1"/>
    </row>
    <row r="39" spans="1:9">
      <c r="A39" s="2"/>
    </row>
    <row r="40" spans="1:9" s="2" customFormat="1">
      <c r="A40" s="69" t="s">
        <v>96</v>
      </c>
      <c r="B40" s="236"/>
      <c r="E40" s="5"/>
    </row>
    <row r="41" spans="1:9" s="2" customFormat="1">
      <c r="B41" s="236"/>
      <c r="E41"/>
      <c r="F41"/>
      <c r="G41"/>
      <c r="H41"/>
      <c r="I41"/>
    </row>
    <row r="42" spans="1:9" s="2" customFormat="1">
      <c r="B42" s="236"/>
      <c r="D42" s="12"/>
      <c r="E42"/>
      <c r="F42"/>
      <c r="G42"/>
      <c r="H42"/>
      <c r="I42"/>
    </row>
    <row r="43" spans="1:9" s="2" customFormat="1">
      <c r="A43"/>
      <c r="B43" s="238" t="s">
        <v>388</v>
      </c>
      <c r="D43" s="12"/>
      <c r="E43"/>
      <c r="F43"/>
      <c r="G43"/>
      <c r="H43"/>
      <c r="I43"/>
    </row>
    <row r="44" spans="1:9" s="2" customFormat="1">
      <c r="A44"/>
      <c r="B44" s="236" t="s">
        <v>253</v>
      </c>
      <c r="D44" s="12"/>
      <c r="E44"/>
      <c r="F44"/>
      <c r="G44"/>
      <c r="H44"/>
      <c r="I44"/>
    </row>
    <row r="45" spans="1:9" customFormat="1" ht="12.75">
      <c r="B45" s="239" t="s">
        <v>127</v>
      </c>
    </row>
    <row r="46" spans="1:9" customFormat="1" ht="12.75">
      <c r="B46" s="240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showGridLines="0" view="pageBreakPreview" topLeftCell="A61" zoomScale="80" zoomScaleNormal="100" zoomScaleSheetLayoutView="80" workbookViewId="0">
      <selection activeCell="C3" sqref="C3"/>
    </sheetView>
  </sheetViews>
  <sheetFormatPr defaultColWidth="9.140625"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441</v>
      </c>
      <c r="B1" s="217"/>
      <c r="C1" s="433" t="s">
        <v>97</v>
      </c>
      <c r="D1" s="433"/>
      <c r="E1" s="91"/>
    </row>
    <row r="2" spans="1:5" s="6" customFormat="1">
      <c r="A2" s="352" t="s">
        <v>443</v>
      </c>
      <c r="B2" s="217"/>
      <c r="C2" s="431" t="str">
        <f>'ფორმა N1'!L2</f>
        <v>22.09-12.10.2020</v>
      </c>
      <c r="D2" s="432"/>
      <c r="E2" s="91"/>
    </row>
    <row r="3" spans="1:5" s="6" customFormat="1">
      <c r="A3" s="352" t="s">
        <v>442</v>
      </c>
      <c r="B3" s="217"/>
      <c r="C3" s="218"/>
      <c r="D3" s="218"/>
      <c r="E3" s="91"/>
    </row>
    <row r="4" spans="1:5" s="6" customFormat="1">
      <c r="A4" s="76" t="s">
        <v>128</v>
      </c>
      <c r="B4" s="217"/>
      <c r="C4" s="218"/>
      <c r="D4" s="218"/>
      <c r="E4" s="91"/>
    </row>
    <row r="5" spans="1:5" s="6" customFormat="1">
      <c r="A5" s="76"/>
      <c r="B5" s="217"/>
      <c r="C5" s="218"/>
      <c r="D5" s="218"/>
      <c r="E5" s="91"/>
    </row>
    <row r="6" spans="1:5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>
      <c r="A7" s="219" t="str">
        <f>'ფორმა N1'!A4</f>
        <v>მპგ ქართული ფესვები</v>
      </c>
      <c r="B7" s="80"/>
      <c r="C7" s="81"/>
      <c r="D7" s="81"/>
      <c r="E7" s="92"/>
    </row>
    <row r="8" spans="1:5">
      <c r="A8" s="77"/>
      <c r="B8" s="77"/>
      <c r="C8" s="76"/>
      <c r="D8" s="76"/>
      <c r="E8" s="92"/>
    </row>
    <row r="9" spans="1:5" s="6" customFormat="1">
      <c r="A9" s="217"/>
      <c r="B9" s="217"/>
      <c r="C9" s="78"/>
      <c r="D9" s="78"/>
      <c r="E9" s="91"/>
    </row>
    <row r="10" spans="1:5" s="6" customFormat="1" ht="30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>
      <c r="A11" s="220">
        <v>1</v>
      </c>
      <c r="B11" s="220" t="s">
        <v>57</v>
      </c>
      <c r="C11" s="82">
        <f>SUM(C12,C16,C56,C59,C60,C61,C79)</f>
        <v>0</v>
      </c>
      <c r="D11" s="82">
        <f>SUM(D12,D16,D56,D59,D60,D61,D67,D75,D76)</f>
        <v>0</v>
      </c>
      <c r="E11" s="221"/>
    </row>
    <row r="12" spans="1:5" s="9" customFormat="1" ht="18">
      <c r="A12" s="87">
        <v>1.1000000000000001</v>
      </c>
      <c r="B12" s="87" t="s">
        <v>58</v>
      </c>
      <c r="C12" s="83">
        <f>SUM(C13:C15)</f>
        <v>0</v>
      </c>
      <c r="D12" s="83">
        <f>SUM(D13:D15)</f>
        <v>0</v>
      </c>
      <c r="E12" s="93"/>
    </row>
    <row r="13" spans="1:5" s="10" customFormat="1">
      <c r="A13" s="88" t="s">
        <v>30</v>
      </c>
      <c r="B13" s="88" t="s">
        <v>59</v>
      </c>
      <c r="C13" s="4"/>
      <c r="D13" s="4"/>
      <c r="E13" s="94"/>
    </row>
    <row r="14" spans="1:5" s="3" customFormat="1">
      <c r="A14" s="88" t="s">
        <v>31</v>
      </c>
      <c r="B14" s="88" t="s">
        <v>0</v>
      </c>
      <c r="C14" s="4"/>
      <c r="D14" s="4"/>
      <c r="E14" s="95"/>
    </row>
    <row r="15" spans="1:5" s="3" customFormat="1">
      <c r="A15" s="354" t="s">
        <v>445</v>
      </c>
      <c r="B15" s="355" t="s">
        <v>446</v>
      </c>
      <c r="C15" s="355"/>
      <c r="D15" s="355"/>
      <c r="E15" s="95"/>
    </row>
    <row r="16" spans="1:5" s="7" customFormat="1">
      <c r="A16" s="87">
        <v>1.2</v>
      </c>
      <c r="B16" s="87" t="s">
        <v>60</v>
      </c>
      <c r="C16" s="84">
        <f>SUM(C17,C20,C32,C33,C34,C35,C38,C39,C46:C50,C54,C55)</f>
        <v>0</v>
      </c>
      <c r="D16" s="84">
        <f>SUM(D17,D20,D32,D33,D34,D35,D38,D39,D46:D50,D54,D55)</f>
        <v>0</v>
      </c>
      <c r="E16" s="221"/>
    </row>
    <row r="17" spans="1:6" s="3" customFormat="1">
      <c r="A17" s="88" t="s">
        <v>32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6" s="3" customFormat="1">
      <c r="A18" s="97" t="s">
        <v>87</v>
      </c>
      <c r="B18" s="97" t="s">
        <v>61</v>
      </c>
      <c r="C18" s="4"/>
      <c r="D18" s="222"/>
      <c r="E18" s="95"/>
    </row>
    <row r="19" spans="1:6" s="3" customFormat="1">
      <c r="A19" s="97" t="s">
        <v>88</v>
      </c>
      <c r="B19" s="97" t="s">
        <v>62</v>
      </c>
      <c r="C19" s="4"/>
      <c r="D19" s="222"/>
      <c r="E19" s="95"/>
    </row>
    <row r="20" spans="1:6" s="3" customFormat="1">
      <c r="A20" s="88" t="s">
        <v>33</v>
      </c>
      <c r="B20" s="88" t="s">
        <v>2</v>
      </c>
      <c r="C20" s="83">
        <f>SUM(C21:C26,C31)</f>
        <v>0</v>
      </c>
      <c r="D20" s="83">
        <f>SUM(D21:D26,D31)</f>
        <v>0</v>
      </c>
      <c r="E20" s="223"/>
      <c r="F20" s="224"/>
    </row>
    <row r="21" spans="1:6" s="227" customFormat="1" ht="30">
      <c r="A21" s="97" t="s">
        <v>12</v>
      </c>
      <c r="B21" s="97" t="s">
        <v>233</v>
      </c>
      <c r="C21" s="225"/>
      <c r="D21" s="39"/>
      <c r="E21" s="226"/>
    </row>
    <row r="22" spans="1:6" s="227" customFormat="1">
      <c r="A22" s="97" t="s">
        <v>13</v>
      </c>
      <c r="B22" s="97" t="s">
        <v>14</v>
      </c>
      <c r="C22" s="225"/>
      <c r="D22" s="40"/>
      <c r="E22" s="226"/>
    </row>
    <row r="23" spans="1:6" s="227" customFormat="1" ht="30">
      <c r="A23" s="97" t="s">
        <v>264</v>
      </c>
      <c r="B23" s="97" t="s">
        <v>22</v>
      </c>
      <c r="C23" s="225"/>
      <c r="D23" s="41"/>
      <c r="E23" s="226"/>
    </row>
    <row r="24" spans="1:6" s="227" customFormat="1" ht="16.5" customHeight="1">
      <c r="A24" s="97" t="s">
        <v>265</v>
      </c>
      <c r="B24" s="97" t="s">
        <v>15</v>
      </c>
      <c r="C24" s="225"/>
      <c r="D24" s="41"/>
      <c r="E24" s="226"/>
    </row>
    <row r="25" spans="1:6" s="227" customFormat="1" ht="16.5" customHeight="1">
      <c r="A25" s="97" t="s">
        <v>266</v>
      </c>
      <c r="B25" s="97" t="s">
        <v>16</v>
      </c>
      <c r="C25" s="225"/>
      <c r="D25" s="41"/>
      <c r="E25" s="226"/>
    </row>
    <row r="26" spans="1:6" s="227" customFormat="1" ht="16.5" customHeight="1">
      <c r="A26" s="97" t="s">
        <v>267</v>
      </c>
      <c r="B26" s="97" t="s">
        <v>17</v>
      </c>
      <c r="C26" s="83">
        <f>SUM(C27:C30)</f>
        <v>0</v>
      </c>
      <c r="D26" s="83">
        <f>SUM(D27:D30)</f>
        <v>0</v>
      </c>
      <c r="E26" s="226"/>
    </row>
    <row r="27" spans="1:6" s="227" customFormat="1" ht="16.5" customHeight="1">
      <c r="A27" s="228" t="s">
        <v>268</v>
      </c>
      <c r="B27" s="228" t="s">
        <v>18</v>
      </c>
      <c r="C27" s="225"/>
      <c r="D27" s="41"/>
      <c r="E27" s="226"/>
    </row>
    <row r="28" spans="1:6" s="227" customFormat="1" ht="16.5" customHeight="1">
      <c r="A28" s="228" t="s">
        <v>269</v>
      </c>
      <c r="B28" s="228" t="s">
        <v>19</v>
      </c>
      <c r="C28" s="225"/>
      <c r="D28" s="41"/>
      <c r="E28" s="226"/>
    </row>
    <row r="29" spans="1:6" s="227" customFormat="1" ht="16.5" customHeight="1">
      <c r="A29" s="228" t="s">
        <v>270</v>
      </c>
      <c r="B29" s="228" t="s">
        <v>20</v>
      </c>
      <c r="C29" s="225"/>
      <c r="D29" s="41"/>
      <c r="E29" s="226"/>
    </row>
    <row r="30" spans="1:6" s="227" customFormat="1" ht="16.5" customHeight="1">
      <c r="A30" s="228" t="s">
        <v>271</v>
      </c>
      <c r="B30" s="228" t="s">
        <v>23</v>
      </c>
      <c r="C30" s="225"/>
      <c r="D30" s="42"/>
      <c r="E30" s="226"/>
    </row>
    <row r="31" spans="1:6" s="227" customFormat="1" ht="16.5" customHeight="1">
      <c r="A31" s="97" t="s">
        <v>272</v>
      </c>
      <c r="B31" s="97" t="s">
        <v>21</v>
      </c>
      <c r="C31" s="225"/>
      <c r="D31" s="42"/>
      <c r="E31" s="226"/>
    </row>
    <row r="32" spans="1:6" s="3" customFormat="1" ht="16.5" customHeight="1">
      <c r="A32" s="88" t="s">
        <v>34</v>
      </c>
      <c r="B32" s="88" t="s">
        <v>3</v>
      </c>
      <c r="C32" s="4"/>
      <c r="D32" s="222"/>
      <c r="E32" s="223"/>
    </row>
    <row r="33" spans="1:5" s="3" customFormat="1" ht="16.5" customHeight="1">
      <c r="A33" s="88" t="s">
        <v>35</v>
      </c>
      <c r="B33" s="88" t="s">
        <v>4</v>
      </c>
      <c r="C33" s="4"/>
      <c r="D33" s="222"/>
      <c r="E33" s="95"/>
    </row>
    <row r="34" spans="1:5" s="3" customFormat="1" ht="16.5" customHeight="1">
      <c r="A34" s="88" t="s">
        <v>36</v>
      </c>
      <c r="B34" s="88" t="s">
        <v>5</v>
      </c>
      <c r="C34" s="4"/>
      <c r="D34" s="222"/>
      <c r="E34" s="95"/>
    </row>
    <row r="35" spans="1:5" s="3" customFormat="1">
      <c r="A35" s="88" t="s">
        <v>37</v>
      </c>
      <c r="B35" s="88" t="s">
        <v>63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>
      <c r="A36" s="97" t="s">
        <v>273</v>
      </c>
      <c r="B36" s="97" t="s">
        <v>56</v>
      </c>
      <c r="C36" s="4"/>
      <c r="D36" s="222"/>
      <c r="E36" s="95"/>
    </row>
    <row r="37" spans="1:5" s="3" customFormat="1" ht="16.5" customHeight="1">
      <c r="A37" s="97" t="s">
        <v>274</v>
      </c>
      <c r="B37" s="97" t="s">
        <v>55</v>
      </c>
      <c r="C37" s="4"/>
      <c r="D37" s="222"/>
      <c r="E37" s="95"/>
    </row>
    <row r="38" spans="1:5" s="3" customFormat="1" ht="16.5" customHeight="1">
      <c r="A38" s="88" t="s">
        <v>38</v>
      </c>
      <c r="B38" s="88" t="s">
        <v>49</v>
      </c>
      <c r="C38" s="4"/>
      <c r="D38" s="222"/>
      <c r="E38" s="95"/>
    </row>
    <row r="39" spans="1:5" s="3" customFormat="1" ht="16.5" customHeight="1">
      <c r="A39" s="88" t="s">
        <v>39</v>
      </c>
      <c r="B39" s="88" t="s">
        <v>363</v>
      </c>
      <c r="C39" s="83">
        <f>SUM(C40:C45)</f>
        <v>0</v>
      </c>
      <c r="D39" s="83">
        <f>SUM(D40:D45)</f>
        <v>0</v>
      </c>
      <c r="E39" s="95"/>
    </row>
    <row r="40" spans="1:5" s="3" customFormat="1" ht="16.5" customHeight="1">
      <c r="A40" s="17" t="s">
        <v>323</v>
      </c>
      <c r="B40" s="17" t="s">
        <v>327</v>
      </c>
      <c r="C40" s="4"/>
      <c r="D40" s="222"/>
      <c r="E40" s="95"/>
    </row>
    <row r="41" spans="1:5" s="3" customFormat="1" ht="16.5" customHeight="1">
      <c r="A41" s="17" t="s">
        <v>324</v>
      </c>
      <c r="B41" s="17" t="s">
        <v>328</v>
      </c>
      <c r="C41" s="4"/>
      <c r="D41" s="222"/>
      <c r="E41" s="95"/>
    </row>
    <row r="42" spans="1:5" s="3" customFormat="1" ht="16.5" customHeight="1">
      <c r="A42" s="17" t="s">
        <v>325</v>
      </c>
      <c r="B42" s="17" t="s">
        <v>331</v>
      </c>
      <c r="C42" s="4"/>
      <c r="D42" s="222"/>
      <c r="E42" s="95"/>
    </row>
    <row r="43" spans="1:5" s="3" customFormat="1" ht="16.5" customHeight="1">
      <c r="A43" s="17" t="s">
        <v>330</v>
      </c>
      <c r="B43" s="17" t="s">
        <v>332</v>
      </c>
      <c r="C43" s="4"/>
      <c r="D43" s="222"/>
      <c r="E43" s="95"/>
    </row>
    <row r="44" spans="1:5" s="3" customFormat="1" ht="16.5" customHeight="1">
      <c r="A44" s="17" t="s">
        <v>333</v>
      </c>
      <c r="B44" s="17" t="s">
        <v>427</v>
      </c>
      <c r="C44" s="4"/>
      <c r="D44" s="222"/>
      <c r="E44" s="95"/>
    </row>
    <row r="45" spans="1:5" s="3" customFormat="1" ht="16.5" customHeight="1">
      <c r="A45" s="17" t="s">
        <v>428</v>
      </c>
      <c r="B45" s="17" t="s">
        <v>329</v>
      </c>
      <c r="C45" s="4"/>
      <c r="D45" s="222"/>
      <c r="E45" s="95"/>
    </row>
    <row r="46" spans="1:5" s="3" customFormat="1" ht="30">
      <c r="A46" s="88" t="s">
        <v>40</v>
      </c>
      <c r="B46" s="88" t="s">
        <v>28</v>
      </c>
      <c r="C46" s="4"/>
      <c r="D46" s="222"/>
      <c r="E46" s="95"/>
    </row>
    <row r="47" spans="1:5" s="3" customFormat="1" ht="16.5" customHeight="1">
      <c r="A47" s="88" t="s">
        <v>41</v>
      </c>
      <c r="B47" s="88" t="s">
        <v>24</v>
      </c>
      <c r="C47" s="4"/>
      <c r="D47" s="222"/>
      <c r="E47" s="95"/>
    </row>
    <row r="48" spans="1:5" s="3" customFormat="1" ht="16.5" customHeight="1">
      <c r="A48" s="88" t="s">
        <v>42</v>
      </c>
      <c r="B48" s="88" t="s">
        <v>25</v>
      </c>
      <c r="C48" s="4"/>
      <c r="D48" s="222"/>
      <c r="E48" s="95"/>
    </row>
    <row r="49" spans="1:6" s="3" customFormat="1" ht="16.5" customHeight="1">
      <c r="A49" s="88" t="s">
        <v>43</v>
      </c>
      <c r="B49" s="88" t="s">
        <v>26</v>
      </c>
      <c r="C49" s="4"/>
      <c r="D49" s="222"/>
      <c r="E49" s="95"/>
    </row>
    <row r="50" spans="1:6" s="3" customFormat="1" ht="16.5" customHeight="1">
      <c r="A50" s="88" t="s">
        <v>44</v>
      </c>
      <c r="B50" s="88" t="s">
        <v>364</v>
      </c>
      <c r="C50" s="83">
        <f>SUM(C51:C53)</f>
        <v>0</v>
      </c>
      <c r="D50" s="83">
        <f>SUM(D51:D53)</f>
        <v>0</v>
      </c>
      <c r="E50" s="95"/>
    </row>
    <row r="51" spans="1:6" s="3" customFormat="1" ht="16.5" customHeight="1">
      <c r="A51" s="97" t="s">
        <v>338</v>
      </c>
      <c r="B51" s="97" t="s">
        <v>341</v>
      </c>
      <c r="C51" s="4"/>
      <c r="D51" s="222"/>
      <c r="E51" s="95"/>
    </row>
    <row r="52" spans="1:6" s="3" customFormat="1" ht="16.5" customHeight="1">
      <c r="A52" s="97" t="s">
        <v>339</v>
      </c>
      <c r="B52" s="97" t="s">
        <v>340</v>
      </c>
      <c r="C52" s="4"/>
      <c r="D52" s="222"/>
      <c r="E52" s="95"/>
    </row>
    <row r="53" spans="1:6" s="3" customFormat="1" ht="16.5" customHeight="1">
      <c r="A53" s="97" t="s">
        <v>342</v>
      </c>
      <c r="B53" s="97" t="s">
        <v>343</v>
      </c>
      <c r="C53" s="4"/>
      <c r="D53" s="222"/>
      <c r="E53" s="95"/>
    </row>
    <row r="54" spans="1:6" s="3" customFormat="1">
      <c r="A54" s="88" t="s">
        <v>45</v>
      </c>
      <c r="B54" s="88" t="s">
        <v>29</v>
      </c>
      <c r="C54" s="4"/>
      <c r="D54" s="222"/>
      <c r="E54" s="95"/>
    </row>
    <row r="55" spans="1:6" s="3" customFormat="1" ht="16.5" customHeight="1">
      <c r="A55" s="88" t="s">
        <v>46</v>
      </c>
      <c r="B55" s="88" t="s">
        <v>6</v>
      </c>
      <c r="C55" s="4"/>
      <c r="D55" s="222"/>
      <c r="E55" s="223"/>
      <c r="F55" s="224"/>
    </row>
    <row r="56" spans="1:6" s="3" customFormat="1" ht="30">
      <c r="A56" s="87">
        <v>1.3</v>
      </c>
      <c r="B56" s="87" t="s">
        <v>368</v>
      </c>
      <c r="C56" s="84">
        <f>SUM(C57:C58)</f>
        <v>0</v>
      </c>
      <c r="D56" s="84">
        <f>SUM(D57:D58)</f>
        <v>0</v>
      </c>
      <c r="E56" s="223"/>
      <c r="F56" s="224"/>
    </row>
    <row r="57" spans="1:6" s="3" customFormat="1" ht="30">
      <c r="A57" s="88" t="s">
        <v>50</v>
      </c>
      <c r="B57" s="88" t="s">
        <v>48</v>
      </c>
      <c r="C57" s="4"/>
      <c r="D57" s="222"/>
      <c r="E57" s="223"/>
      <c r="F57" s="224"/>
    </row>
    <row r="58" spans="1:6" s="3" customFormat="1" ht="16.5" customHeight="1">
      <c r="A58" s="88" t="s">
        <v>51</v>
      </c>
      <c r="B58" s="88" t="s">
        <v>47</v>
      </c>
      <c r="C58" s="4"/>
      <c r="D58" s="222"/>
      <c r="E58" s="223"/>
      <c r="F58" s="224"/>
    </row>
    <row r="59" spans="1:6" s="3" customFormat="1">
      <c r="A59" s="87">
        <v>1.4</v>
      </c>
      <c r="B59" s="87" t="s">
        <v>370</v>
      </c>
      <c r="C59" s="4"/>
      <c r="D59" s="222"/>
      <c r="E59" s="223"/>
      <c r="F59" s="224"/>
    </row>
    <row r="60" spans="1:6" s="227" customFormat="1">
      <c r="A60" s="87">
        <v>1.5</v>
      </c>
      <c r="B60" s="87" t="s">
        <v>7</v>
      </c>
      <c r="C60" s="225"/>
      <c r="D60" s="41"/>
      <c r="E60" s="226"/>
    </row>
    <row r="61" spans="1:6" s="227" customFormat="1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26"/>
    </row>
    <row r="62" spans="1:6" s="227" customFormat="1">
      <c r="A62" s="88" t="s">
        <v>280</v>
      </c>
      <c r="B62" s="47" t="s">
        <v>52</v>
      </c>
      <c r="C62" s="225"/>
      <c r="D62" s="41"/>
      <c r="E62" s="226"/>
    </row>
    <row r="63" spans="1:6" s="227" customFormat="1" ht="30">
      <c r="A63" s="88" t="s">
        <v>281</v>
      </c>
      <c r="B63" s="47" t="s">
        <v>54</v>
      </c>
      <c r="C63" s="225"/>
      <c r="D63" s="41"/>
      <c r="E63" s="226"/>
    </row>
    <row r="64" spans="1:6" s="227" customFormat="1">
      <c r="A64" s="88" t="s">
        <v>282</v>
      </c>
      <c r="B64" s="47" t="s">
        <v>53</v>
      </c>
      <c r="C64" s="41"/>
      <c r="D64" s="41"/>
      <c r="E64" s="226"/>
    </row>
    <row r="65" spans="1:5" s="227" customFormat="1">
      <c r="A65" s="88" t="s">
        <v>283</v>
      </c>
      <c r="B65" s="47" t="s">
        <v>27</v>
      </c>
      <c r="C65" s="225"/>
      <c r="D65" s="41"/>
      <c r="E65" s="226"/>
    </row>
    <row r="66" spans="1:5" s="227" customFormat="1">
      <c r="A66" s="88" t="s">
        <v>309</v>
      </c>
      <c r="B66" s="47" t="s">
        <v>310</v>
      </c>
      <c r="C66" s="225"/>
      <c r="D66" s="41"/>
      <c r="E66" s="226"/>
    </row>
    <row r="67" spans="1:5">
      <c r="A67" s="220">
        <v>2</v>
      </c>
      <c r="B67" s="220" t="s">
        <v>365</v>
      </c>
      <c r="C67" s="229"/>
      <c r="D67" s="85">
        <f>SUM(D68:D74)</f>
        <v>0</v>
      </c>
      <c r="E67" s="96"/>
    </row>
    <row r="68" spans="1:5">
      <c r="A68" s="98">
        <v>2.1</v>
      </c>
      <c r="B68" s="230" t="s">
        <v>89</v>
      </c>
      <c r="C68" s="231"/>
      <c r="D68" s="22"/>
      <c r="E68" s="96"/>
    </row>
    <row r="69" spans="1:5">
      <c r="A69" s="98">
        <v>2.2000000000000002</v>
      </c>
      <c r="B69" s="230" t="s">
        <v>366</v>
      </c>
      <c r="C69" s="231"/>
      <c r="D69" s="22"/>
      <c r="E69" s="96"/>
    </row>
    <row r="70" spans="1:5">
      <c r="A70" s="98">
        <v>2.2999999999999998</v>
      </c>
      <c r="B70" s="230" t="s">
        <v>93</v>
      </c>
      <c r="C70" s="231"/>
      <c r="D70" s="22"/>
      <c r="E70" s="96"/>
    </row>
    <row r="71" spans="1:5">
      <c r="A71" s="98">
        <v>2.4</v>
      </c>
      <c r="B71" s="230" t="s">
        <v>92</v>
      </c>
      <c r="C71" s="231"/>
      <c r="D71" s="22"/>
      <c r="E71" s="96"/>
    </row>
    <row r="72" spans="1:5">
      <c r="A72" s="98">
        <v>2.5</v>
      </c>
      <c r="B72" s="230" t="s">
        <v>367</v>
      </c>
      <c r="C72" s="231"/>
      <c r="D72" s="22"/>
      <c r="E72" s="96"/>
    </row>
    <row r="73" spans="1:5">
      <c r="A73" s="98">
        <v>2.6</v>
      </c>
      <c r="B73" s="230" t="s">
        <v>90</v>
      </c>
      <c r="C73" s="231"/>
      <c r="D73" s="22"/>
      <c r="E73" s="96"/>
    </row>
    <row r="74" spans="1:5">
      <c r="A74" s="98">
        <v>2.7</v>
      </c>
      <c r="B74" s="230" t="s">
        <v>91</v>
      </c>
      <c r="C74" s="232"/>
      <c r="D74" s="22"/>
      <c r="E74" s="96"/>
    </row>
    <row r="75" spans="1:5">
      <c r="A75" s="220">
        <v>3</v>
      </c>
      <c r="B75" s="220" t="s">
        <v>389</v>
      </c>
      <c r="C75" s="85"/>
      <c r="D75" s="22"/>
      <c r="E75" s="96"/>
    </row>
    <row r="76" spans="1:5">
      <c r="A76" s="220">
        <v>4</v>
      </c>
      <c r="B76" s="220" t="s">
        <v>235</v>
      </c>
      <c r="C76" s="85"/>
      <c r="D76" s="85">
        <f>SUM(D77:D78)</f>
        <v>0</v>
      </c>
      <c r="E76" s="96"/>
    </row>
    <row r="77" spans="1:5">
      <c r="A77" s="98">
        <v>4.0999999999999996</v>
      </c>
      <c r="B77" s="98" t="s">
        <v>236</v>
      </c>
      <c r="C77" s="231"/>
      <c r="D77" s="8"/>
      <c r="E77" s="96"/>
    </row>
    <row r="78" spans="1:5">
      <c r="A78" s="98">
        <v>4.2</v>
      </c>
      <c r="B78" s="98" t="s">
        <v>237</v>
      </c>
      <c r="C78" s="232"/>
      <c r="D78" s="8"/>
      <c r="E78" s="96"/>
    </row>
    <row r="79" spans="1:5">
      <c r="A79" s="220">
        <v>5</v>
      </c>
      <c r="B79" s="220" t="s">
        <v>262</v>
      </c>
      <c r="C79" s="246"/>
      <c r="D79" s="232"/>
      <c r="E79" s="96"/>
    </row>
    <row r="80" spans="1:5">
      <c r="B80" s="45"/>
    </row>
    <row r="81" spans="1:9">
      <c r="A81" s="436" t="s">
        <v>429</v>
      </c>
      <c r="B81" s="436"/>
      <c r="C81" s="436"/>
      <c r="D81" s="436"/>
      <c r="E81" s="5"/>
    </row>
    <row r="82" spans="1:9">
      <c r="B82" s="45"/>
    </row>
    <row r="83" spans="1:9" s="23" customFormat="1" ht="12.75"/>
    <row r="84" spans="1:9">
      <c r="A84" s="69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9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6" t="s">
        <v>127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L89"/>
  <sheetViews>
    <sheetView showGridLines="0" view="pageBreakPreview" topLeftCell="A43" zoomScale="80" zoomScaleSheetLayoutView="80" workbookViewId="0">
      <selection activeCell="I17" sqref="I17"/>
    </sheetView>
  </sheetViews>
  <sheetFormatPr defaultColWidth="9.140625"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4" t="s">
        <v>285</v>
      </c>
      <c r="B1" s="114"/>
      <c r="C1" s="433" t="s">
        <v>97</v>
      </c>
      <c r="D1" s="433"/>
      <c r="E1" s="148"/>
    </row>
    <row r="2" spans="1:12">
      <c r="A2" s="76" t="s">
        <v>128</v>
      </c>
      <c r="B2" s="114"/>
      <c r="C2" s="431" t="str">
        <f>'ფორმა N1'!L2</f>
        <v>22.09-12.10.2020</v>
      </c>
      <c r="D2" s="432"/>
      <c r="E2" s="148"/>
    </row>
    <row r="3" spans="1:12">
      <c r="A3" s="76"/>
      <c r="B3" s="114"/>
      <c r="C3" s="324"/>
      <c r="D3" s="324"/>
      <c r="E3" s="148"/>
    </row>
    <row r="4" spans="1:12" s="2" customFormat="1">
      <c r="A4" s="77" t="s">
        <v>257</v>
      </c>
      <c r="B4" s="77"/>
      <c r="C4" s="76"/>
      <c r="D4" s="76"/>
      <c r="E4" s="108"/>
      <c r="L4" s="21"/>
    </row>
    <row r="5" spans="1:12" s="2" customFormat="1">
      <c r="A5" s="119" t="str">
        <f>'ფორმა N1'!A4</f>
        <v>მპგ ქართული ფესვები</v>
      </c>
      <c r="B5" s="111"/>
      <c r="C5" s="60"/>
      <c r="D5" s="60"/>
      <c r="E5" s="108"/>
    </row>
    <row r="6" spans="1:12" s="2" customFormat="1">
      <c r="A6" s="77"/>
      <c r="B6" s="77"/>
      <c r="C6" s="76"/>
      <c r="D6" s="76"/>
      <c r="E6" s="108"/>
    </row>
    <row r="7" spans="1:12" s="6" customFormat="1">
      <c r="A7" s="323"/>
      <c r="B7" s="323"/>
      <c r="C7" s="78"/>
      <c r="D7" s="78"/>
      <c r="E7" s="149"/>
    </row>
    <row r="8" spans="1:12" s="6" customFormat="1" ht="30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>
      <c r="A9" s="13">
        <v>1</v>
      </c>
      <c r="B9" s="13" t="s">
        <v>57</v>
      </c>
      <c r="C9" s="82">
        <f>SUM(C10,C14,C54,C57,C58,C59,C76)</f>
        <v>51320.409999999996</v>
      </c>
      <c r="D9" s="82">
        <f>SUM(D10,D14,D54,D57,D58,D59,D65,D72,D73)</f>
        <v>51320.409999999996</v>
      </c>
      <c r="E9" s="150"/>
    </row>
    <row r="10" spans="1:12" s="9" customFormat="1" ht="18">
      <c r="A10" s="14">
        <v>1.1000000000000001</v>
      </c>
      <c r="B10" s="14" t="s">
        <v>58</v>
      </c>
      <c r="C10" s="84">
        <f>SUM(C11:C13)</f>
        <v>0</v>
      </c>
      <c r="D10" s="84">
        <f>SUM(D11:D13)</f>
        <v>0</v>
      </c>
      <c r="E10" s="150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50"/>
    </row>
    <row r="12" spans="1:12" ht="16.5" customHeight="1">
      <c r="A12" s="16" t="s">
        <v>31</v>
      </c>
      <c r="B12" s="16" t="s">
        <v>0</v>
      </c>
      <c r="C12" s="34"/>
      <c r="D12" s="35"/>
      <c r="E12" s="148"/>
    </row>
    <row r="13" spans="1:12" ht="16.5" customHeight="1">
      <c r="A13" s="354" t="s">
        <v>445</v>
      </c>
      <c r="B13" s="355" t="s">
        <v>447</v>
      </c>
      <c r="C13" s="355"/>
      <c r="D13" s="355"/>
      <c r="E13" s="148"/>
    </row>
    <row r="14" spans="1:12">
      <c r="A14" s="14">
        <v>1.2</v>
      </c>
      <c r="B14" s="14" t="s">
        <v>60</v>
      </c>
      <c r="C14" s="84">
        <f>SUM(C15,C18,C30:C33,C36,C37,C44,C45,C46,C47,C48,C52,C53)</f>
        <v>48380.409999999996</v>
      </c>
      <c r="D14" s="84">
        <f>SUM(D15,D18,D30:D33,D36,D37,D44,D45,D46,D47,D48,D52,D53)</f>
        <v>48380.409999999996</v>
      </c>
      <c r="E14" s="148"/>
    </row>
    <row r="15" spans="1:12">
      <c r="A15" s="16" t="s">
        <v>32</v>
      </c>
      <c r="B15" s="16" t="s">
        <v>1</v>
      </c>
      <c r="C15" s="83">
        <f>SUM(C16:C17)</f>
        <v>0</v>
      </c>
      <c r="D15" s="83">
        <f>SUM(D16:D17)</f>
        <v>0</v>
      </c>
      <c r="E15" s="148"/>
    </row>
    <row r="16" spans="1:12" ht="17.25" customHeight="1">
      <c r="A16" s="17" t="s">
        <v>87</v>
      </c>
      <c r="B16" s="17" t="s">
        <v>61</v>
      </c>
      <c r="C16" s="36"/>
      <c r="D16" s="37"/>
      <c r="E16" s="148"/>
    </row>
    <row r="17" spans="1:5" ht="17.25" customHeight="1">
      <c r="A17" s="17" t="s">
        <v>88</v>
      </c>
      <c r="B17" s="17" t="s">
        <v>62</v>
      </c>
      <c r="C17" s="36"/>
      <c r="D17" s="37"/>
      <c r="E17" s="148"/>
    </row>
    <row r="18" spans="1:5">
      <c r="A18" s="16" t="s">
        <v>33</v>
      </c>
      <c r="B18" s="16" t="s">
        <v>2</v>
      </c>
      <c r="C18" s="83">
        <f>SUM(C19:C24,C29)</f>
        <v>964.63</v>
      </c>
      <c r="D18" s="83">
        <f>SUM(D19:D24,D29)</f>
        <v>964.63</v>
      </c>
      <c r="E18" s="148"/>
    </row>
    <row r="19" spans="1:5" ht="30">
      <c r="A19" s="17" t="s">
        <v>12</v>
      </c>
      <c r="B19" s="17" t="s">
        <v>233</v>
      </c>
      <c r="C19" s="41">
        <v>180</v>
      </c>
      <c r="D19" s="41">
        <v>180</v>
      </c>
      <c r="E19" s="148"/>
    </row>
    <row r="20" spans="1:5">
      <c r="A20" s="17" t="s">
        <v>13</v>
      </c>
      <c r="B20" s="17" t="s">
        <v>14</v>
      </c>
      <c r="C20" s="38" t="s">
        <v>485</v>
      </c>
      <c r="D20" s="40"/>
      <c r="E20" s="148"/>
    </row>
    <row r="21" spans="1:5" ht="30">
      <c r="A21" s="17" t="s">
        <v>264</v>
      </c>
      <c r="B21" s="17" t="s">
        <v>22</v>
      </c>
      <c r="C21" s="38"/>
      <c r="D21" s="41"/>
      <c r="E21" s="148"/>
    </row>
    <row r="22" spans="1:5">
      <c r="A22" s="17" t="s">
        <v>265</v>
      </c>
      <c r="B22" s="17" t="s">
        <v>15</v>
      </c>
      <c r="C22" s="38">
        <v>637.14</v>
      </c>
      <c r="D22" s="38">
        <v>637.14</v>
      </c>
      <c r="E22" s="148"/>
    </row>
    <row r="23" spans="1:5">
      <c r="A23" s="17" t="s">
        <v>266</v>
      </c>
      <c r="B23" s="17" t="s">
        <v>16</v>
      </c>
      <c r="C23" s="38"/>
      <c r="D23" s="41"/>
      <c r="E23" s="148"/>
    </row>
    <row r="24" spans="1:5">
      <c r="A24" s="17" t="s">
        <v>267</v>
      </c>
      <c r="B24" s="17" t="s">
        <v>17</v>
      </c>
      <c r="C24" s="117">
        <f>SUM(C25:C28)</f>
        <v>147.49</v>
      </c>
      <c r="D24" s="117">
        <f>SUM(D25:D28)</f>
        <v>147.49</v>
      </c>
      <c r="E24" s="148"/>
    </row>
    <row r="25" spans="1:5" ht="16.5" customHeight="1">
      <c r="A25" s="18" t="s">
        <v>268</v>
      </c>
      <c r="B25" s="18" t="s">
        <v>18</v>
      </c>
      <c r="C25" s="38">
        <v>140.99</v>
      </c>
      <c r="D25" s="38">
        <v>140.99</v>
      </c>
      <c r="E25" s="148"/>
    </row>
    <row r="26" spans="1:5" ht="16.5" customHeight="1">
      <c r="A26" s="18" t="s">
        <v>269</v>
      </c>
      <c r="B26" s="18" t="s">
        <v>19</v>
      </c>
      <c r="C26" s="38">
        <v>4</v>
      </c>
      <c r="D26" s="38">
        <v>4</v>
      </c>
      <c r="E26" s="148"/>
    </row>
    <row r="27" spans="1:5" ht="16.5" customHeight="1">
      <c r="A27" s="18" t="s">
        <v>270</v>
      </c>
      <c r="B27" s="18" t="s">
        <v>20</v>
      </c>
      <c r="C27" s="38"/>
      <c r="D27" s="38"/>
      <c r="E27" s="148"/>
    </row>
    <row r="28" spans="1:5" ht="16.5" customHeight="1">
      <c r="A28" s="18" t="s">
        <v>271</v>
      </c>
      <c r="B28" s="18" t="s">
        <v>23</v>
      </c>
      <c r="C28" s="38">
        <v>2.5</v>
      </c>
      <c r="D28" s="38">
        <v>2.5</v>
      </c>
      <c r="E28" s="148"/>
    </row>
    <row r="29" spans="1:5">
      <c r="A29" s="17" t="s">
        <v>272</v>
      </c>
      <c r="B29" s="17" t="s">
        <v>21</v>
      </c>
      <c r="C29" s="38"/>
      <c r="D29" s="42"/>
      <c r="E29" s="148"/>
    </row>
    <row r="30" spans="1:5">
      <c r="A30" s="16" t="s">
        <v>34</v>
      </c>
      <c r="B30" s="16" t="s">
        <v>3</v>
      </c>
      <c r="C30" s="34"/>
      <c r="D30" s="35"/>
      <c r="E30" s="148"/>
    </row>
    <row r="31" spans="1:5">
      <c r="A31" s="16" t="s">
        <v>35</v>
      </c>
      <c r="B31" s="16" t="s">
        <v>4</v>
      </c>
      <c r="C31" s="34"/>
      <c r="D31" s="35"/>
      <c r="E31" s="148"/>
    </row>
    <row r="32" spans="1:5">
      <c r="A32" s="16" t="s">
        <v>36</v>
      </c>
      <c r="B32" s="16" t="s">
        <v>5</v>
      </c>
      <c r="C32" s="34"/>
      <c r="D32" s="35"/>
      <c r="E32" s="148"/>
    </row>
    <row r="33" spans="1:5">
      <c r="A33" s="16" t="s">
        <v>37</v>
      </c>
      <c r="B33" s="16" t="s">
        <v>63</v>
      </c>
      <c r="C33" s="83">
        <f>SUM(C34:C35)</f>
        <v>19165</v>
      </c>
      <c r="D33" s="83">
        <f>SUM(D34:D35)</f>
        <v>19165</v>
      </c>
      <c r="E33" s="148"/>
    </row>
    <row r="34" spans="1:5">
      <c r="A34" s="17" t="s">
        <v>273</v>
      </c>
      <c r="B34" s="17" t="s">
        <v>56</v>
      </c>
      <c r="C34" s="34">
        <v>19165</v>
      </c>
      <c r="D34" s="34">
        <v>19165</v>
      </c>
      <c r="E34" s="148"/>
    </row>
    <row r="35" spans="1:5">
      <c r="A35" s="17" t="s">
        <v>274</v>
      </c>
      <c r="B35" s="17" t="s">
        <v>55</v>
      </c>
      <c r="C35" s="34"/>
      <c r="D35" s="34"/>
      <c r="E35" s="148"/>
    </row>
    <row r="36" spans="1:5">
      <c r="A36" s="17" t="s">
        <v>547</v>
      </c>
      <c r="B36" s="16" t="s">
        <v>49</v>
      </c>
      <c r="C36" s="35">
        <v>28.67</v>
      </c>
      <c r="D36" s="35">
        <v>28.67</v>
      </c>
      <c r="E36" s="148"/>
    </row>
    <row r="37" spans="1:5">
      <c r="A37" s="16" t="s">
        <v>39</v>
      </c>
      <c r="B37" s="16" t="s">
        <v>326</v>
      </c>
      <c r="C37" s="83">
        <f>SUM(C38:C43)</f>
        <v>24304.3</v>
      </c>
      <c r="D37" s="83">
        <f>SUM(D38:D43)</f>
        <v>24304.3</v>
      </c>
      <c r="E37" s="148"/>
    </row>
    <row r="38" spans="1:5">
      <c r="A38" s="17" t="s">
        <v>323</v>
      </c>
      <c r="B38" s="17" t="s">
        <v>327</v>
      </c>
      <c r="C38" s="34"/>
      <c r="D38" s="34"/>
      <c r="E38" s="148"/>
    </row>
    <row r="39" spans="1:5">
      <c r="A39" s="17" t="s">
        <v>324</v>
      </c>
      <c r="B39" s="17" t="s">
        <v>328</v>
      </c>
      <c r="C39" s="34">
        <f>6804.3+500</f>
        <v>7304.3</v>
      </c>
      <c r="D39" s="34">
        <f>6804.3+500</f>
        <v>7304.3</v>
      </c>
      <c r="E39" s="148"/>
    </row>
    <row r="40" spans="1:5">
      <c r="A40" s="17" t="s">
        <v>325</v>
      </c>
      <c r="B40" s="17" t="s">
        <v>331</v>
      </c>
      <c r="C40" s="34"/>
      <c r="D40" s="34"/>
      <c r="E40" s="148"/>
    </row>
    <row r="41" spans="1:5">
      <c r="A41" s="17" t="s">
        <v>330</v>
      </c>
      <c r="B41" s="17" t="s">
        <v>332</v>
      </c>
      <c r="C41" s="34"/>
      <c r="D41" s="34"/>
      <c r="E41" s="148"/>
    </row>
    <row r="42" spans="1:5">
      <c r="A42" s="17" t="s">
        <v>333</v>
      </c>
      <c r="B42" s="17" t="s">
        <v>427</v>
      </c>
      <c r="C42" s="34">
        <v>17000</v>
      </c>
      <c r="D42" s="34">
        <v>17000</v>
      </c>
      <c r="E42" s="148"/>
    </row>
    <row r="43" spans="1:5">
      <c r="A43" s="17" t="s">
        <v>428</v>
      </c>
      <c r="B43" s="17" t="s">
        <v>329</v>
      </c>
      <c r="C43" s="34"/>
      <c r="D43" s="35"/>
      <c r="E43" s="148"/>
    </row>
    <row r="44" spans="1:5" ht="30">
      <c r="A44" s="16" t="s">
        <v>40</v>
      </c>
      <c r="B44" s="16" t="s">
        <v>28</v>
      </c>
      <c r="C44" s="34"/>
      <c r="D44" s="35"/>
      <c r="E44" s="148"/>
    </row>
    <row r="45" spans="1:5">
      <c r="A45" s="16" t="s">
        <v>41</v>
      </c>
      <c r="B45" s="16" t="s">
        <v>24</v>
      </c>
      <c r="C45" s="34"/>
      <c r="D45" s="35"/>
      <c r="E45" s="148"/>
    </row>
    <row r="46" spans="1:5">
      <c r="A46" s="16" t="s">
        <v>42</v>
      </c>
      <c r="B46" s="16" t="s">
        <v>25</v>
      </c>
      <c r="C46" s="34"/>
      <c r="D46" s="35"/>
      <c r="E46" s="148"/>
    </row>
    <row r="47" spans="1:5">
      <c r="A47" s="16" t="s">
        <v>43</v>
      </c>
      <c r="B47" s="16" t="s">
        <v>26</v>
      </c>
      <c r="C47" s="34"/>
      <c r="D47" s="35"/>
      <c r="E47" s="148"/>
    </row>
    <row r="48" spans="1:5">
      <c r="A48" s="16" t="s">
        <v>44</v>
      </c>
      <c r="B48" s="16" t="s">
        <v>279</v>
      </c>
      <c r="C48" s="83">
        <f>SUM(C49:C51)</f>
        <v>3824.06</v>
      </c>
      <c r="D48" s="83">
        <f>SUM(D49:D51)</f>
        <v>3824.06</v>
      </c>
      <c r="E48" s="148"/>
    </row>
    <row r="49" spans="1:5">
      <c r="A49" s="97" t="s">
        <v>338</v>
      </c>
      <c r="B49" s="97" t="s">
        <v>341</v>
      </c>
      <c r="C49" s="35">
        <v>3824.06</v>
      </c>
      <c r="D49" s="35">
        <v>3824.06</v>
      </c>
      <c r="E49" s="148"/>
    </row>
    <row r="50" spans="1:5">
      <c r="A50" s="97" t="s">
        <v>339</v>
      </c>
      <c r="B50" s="97" t="s">
        <v>340</v>
      </c>
      <c r="C50" s="34"/>
      <c r="D50" s="34"/>
      <c r="E50" s="148"/>
    </row>
    <row r="51" spans="1:5">
      <c r="A51" s="97" t="s">
        <v>342</v>
      </c>
      <c r="B51" s="97" t="s">
        <v>343</v>
      </c>
      <c r="C51" s="34"/>
      <c r="D51" s="34"/>
      <c r="E51" s="148"/>
    </row>
    <row r="52" spans="1:5" ht="26.25" customHeight="1">
      <c r="A52" s="16" t="s">
        <v>45</v>
      </c>
      <c r="B52" s="16" t="s">
        <v>29</v>
      </c>
      <c r="C52" s="34"/>
      <c r="D52" s="34"/>
      <c r="E52" s="148"/>
    </row>
    <row r="53" spans="1:5">
      <c r="A53" s="16" t="s">
        <v>46</v>
      </c>
      <c r="B53" s="16" t="s">
        <v>6</v>
      </c>
      <c r="C53" s="34">
        <v>93.75</v>
      </c>
      <c r="D53" s="34">
        <v>93.75</v>
      </c>
      <c r="E53" s="148"/>
    </row>
    <row r="54" spans="1:5" ht="30">
      <c r="A54" s="14">
        <v>1.3</v>
      </c>
      <c r="B54" s="87" t="s">
        <v>368</v>
      </c>
      <c r="C54" s="84">
        <f>SUM(C55:C56)</f>
        <v>2940</v>
      </c>
      <c r="D54" s="84">
        <f>SUM(D55:D56)</f>
        <v>2940</v>
      </c>
      <c r="E54" s="148"/>
    </row>
    <row r="55" spans="1:5" ht="30">
      <c r="A55" s="16" t="s">
        <v>50</v>
      </c>
      <c r="B55" s="16" t="s">
        <v>48</v>
      </c>
      <c r="C55" s="34">
        <f>2240+700</f>
        <v>2940</v>
      </c>
      <c r="D55" s="34">
        <f>2240+700</f>
        <v>2940</v>
      </c>
      <c r="E55" s="148"/>
    </row>
    <row r="56" spans="1:5">
      <c r="A56" s="16" t="s">
        <v>51</v>
      </c>
      <c r="B56" s="16" t="s">
        <v>47</v>
      </c>
      <c r="C56" s="34"/>
      <c r="D56" s="35"/>
      <c r="E56" s="148"/>
    </row>
    <row r="57" spans="1:5">
      <c r="A57" s="14">
        <v>1.4</v>
      </c>
      <c r="B57" s="14" t="s">
        <v>370</v>
      </c>
      <c r="C57" s="34"/>
      <c r="D57" s="35"/>
      <c r="E57" s="148"/>
    </row>
    <row r="58" spans="1:5">
      <c r="A58" s="14">
        <v>1.5</v>
      </c>
      <c r="B58" s="14" t="s">
        <v>7</v>
      </c>
      <c r="C58" s="38"/>
      <c r="D58" s="41"/>
      <c r="E58" s="148"/>
    </row>
    <row r="59" spans="1:5">
      <c r="A59" s="14">
        <v>1.6</v>
      </c>
      <c r="B59" s="46" t="s">
        <v>8</v>
      </c>
      <c r="C59" s="84">
        <f>SUM(C60:C64)</f>
        <v>0</v>
      </c>
      <c r="D59" s="84">
        <f>SUM(D60:D64)</f>
        <v>0</v>
      </c>
      <c r="E59" s="148"/>
    </row>
    <row r="60" spans="1:5">
      <c r="A60" s="16" t="s">
        <v>280</v>
      </c>
      <c r="B60" s="47" t="s">
        <v>52</v>
      </c>
      <c r="C60" s="38"/>
      <c r="D60" s="41"/>
      <c r="E60" s="148"/>
    </row>
    <row r="61" spans="1:5" ht="30">
      <c r="A61" s="16" t="s">
        <v>281</v>
      </c>
      <c r="B61" s="47" t="s">
        <v>54</v>
      </c>
      <c r="C61" s="38"/>
      <c r="D61" s="41"/>
      <c r="E61" s="148"/>
    </row>
    <row r="62" spans="1:5">
      <c r="A62" s="16" t="s">
        <v>282</v>
      </c>
      <c r="B62" s="47" t="s">
        <v>53</v>
      </c>
      <c r="C62" s="41"/>
      <c r="D62" s="41"/>
      <c r="E62" s="148"/>
    </row>
    <row r="63" spans="1:5">
      <c r="A63" s="16" t="s">
        <v>283</v>
      </c>
      <c r="B63" s="47" t="s">
        <v>27</v>
      </c>
      <c r="C63" s="38"/>
      <c r="D63" s="41"/>
      <c r="E63" s="148"/>
    </row>
    <row r="64" spans="1:5">
      <c r="A64" s="16" t="s">
        <v>309</v>
      </c>
      <c r="B64" s="200" t="s">
        <v>310</v>
      </c>
      <c r="C64" s="38"/>
      <c r="D64" s="201"/>
      <c r="E64" s="148"/>
    </row>
    <row r="65" spans="1:5">
      <c r="A65" s="13">
        <v>2</v>
      </c>
      <c r="B65" s="48" t="s">
        <v>95</v>
      </c>
      <c r="C65" s="249"/>
      <c r="D65" s="118">
        <f>SUM(D66:D71)</f>
        <v>0</v>
      </c>
      <c r="E65" s="148"/>
    </row>
    <row r="66" spans="1:5">
      <c r="A66" s="15">
        <v>2.1</v>
      </c>
      <c r="B66" s="49" t="s">
        <v>89</v>
      </c>
      <c r="C66" s="249"/>
      <c r="D66" s="43"/>
      <c r="E66" s="148"/>
    </row>
    <row r="67" spans="1:5">
      <c r="A67" s="15">
        <v>2.2000000000000002</v>
      </c>
      <c r="B67" s="49" t="s">
        <v>93</v>
      </c>
      <c r="C67" s="251"/>
      <c r="D67" s="44"/>
      <c r="E67" s="148"/>
    </row>
    <row r="68" spans="1:5">
      <c r="A68" s="15">
        <v>2.2999999999999998</v>
      </c>
      <c r="B68" s="49" t="s">
        <v>92</v>
      </c>
      <c r="C68" s="251"/>
      <c r="D68" s="44"/>
      <c r="E68" s="148"/>
    </row>
    <row r="69" spans="1:5">
      <c r="A69" s="15">
        <v>2.4</v>
      </c>
      <c r="B69" s="49" t="s">
        <v>94</v>
      </c>
      <c r="C69" s="251"/>
      <c r="D69" s="44"/>
      <c r="E69" s="148"/>
    </row>
    <row r="70" spans="1:5">
      <c r="A70" s="15">
        <v>2.5</v>
      </c>
      <c r="B70" s="49" t="s">
        <v>90</v>
      </c>
      <c r="C70" s="251"/>
      <c r="D70" s="44"/>
      <c r="E70" s="148"/>
    </row>
    <row r="71" spans="1:5">
      <c r="A71" s="15">
        <v>2.6</v>
      </c>
      <c r="B71" s="49" t="s">
        <v>91</v>
      </c>
      <c r="C71" s="251"/>
      <c r="D71" s="44"/>
      <c r="E71" s="148"/>
    </row>
    <row r="72" spans="1:5" s="2" customFormat="1">
      <c r="A72" s="13">
        <v>3</v>
      </c>
      <c r="B72" s="247" t="s">
        <v>389</v>
      </c>
      <c r="C72" s="250"/>
      <c r="D72" s="248"/>
      <c r="E72" s="105"/>
    </row>
    <row r="73" spans="1:5" s="2" customFormat="1">
      <c r="A73" s="13">
        <v>4</v>
      </c>
      <c r="B73" s="13" t="s">
        <v>235</v>
      </c>
      <c r="C73" s="250">
        <f>SUM(C74:C75)</f>
        <v>0</v>
      </c>
      <c r="D73" s="85">
        <f>SUM(D74:D75)</f>
        <v>0</v>
      </c>
      <c r="E73" s="105"/>
    </row>
    <row r="74" spans="1:5" s="2" customFormat="1">
      <c r="A74" s="15">
        <v>4.0999999999999996</v>
      </c>
      <c r="B74" s="15" t="s">
        <v>236</v>
      </c>
      <c r="C74" s="8"/>
      <c r="D74" s="8"/>
      <c r="E74" s="105"/>
    </row>
    <row r="75" spans="1:5" s="2" customFormat="1">
      <c r="A75" s="15">
        <v>4.2</v>
      </c>
      <c r="B75" s="15" t="s">
        <v>237</v>
      </c>
      <c r="C75" s="8"/>
      <c r="D75" s="8"/>
      <c r="E75" s="105"/>
    </row>
    <row r="76" spans="1:5" s="2" customFormat="1">
      <c r="A76" s="13">
        <v>5</v>
      </c>
      <c r="B76" s="245" t="s">
        <v>262</v>
      </c>
      <c r="C76" s="8"/>
      <c r="D76" s="85"/>
      <c r="E76" s="105"/>
    </row>
    <row r="77" spans="1:5" s="2" customFormat="1">
      <c r="A77" s="333"/>
      <c r="B77" s="333"/>
      <c r="C77" s="12"/>
      <c r="D77" s="12"/>
      <c r="E77" s="105"/>
    </row>
    <row r="78" spans="1:5" s="2" customFormat="1">
      <c r="A78" s="436" t="s">
        <v>429</v>
      </c>
      <c r="B78" s="436"/>
      <c r="C78" s="436"/>
      <c r="D78" s="436"/>
      <c r="E78" s="105"/>
    </row>
    <row r="79" spans="1:5" s="2" customFormat="1">
      <c r="A79" s="333"/>
      <c r="B79" s="333"/>
      <c r="C79" s="12"/>
      <c r="D79" s="12"/>
      <c r="E79" s="105"/>
    </row>
    <row r="80" spans="1:5" s="23" customFormat="1" ht="12.75"/>
    <row r="81" spans="1:9" s="2" customFormat="1">
      <c r="A81" s="69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430</v>
      </c>
      <c r="D84" s="12"/>
      <c r="E84"/>
      <c r="F84"/>
      <c r="G84"/>
      <c r="H84"/>
      <c r="I84"/>
    </row>
    <row r="85" spans="1:9" s="2" customFormat="1">
      <c r="A85"/>
      <c r="B85" s="437" t="s">
        <v>431</v>
      </c>
      <c r="C85" s="437"/>
      <c r="D85" s="437"/>
      <c r="E85"/>
      <c r="F85"/>
      <c r="G85"/>
      <c r="H85"/>
      <c r="I85"/>
    </row>
    <row r="86" spans="1:9" customFormat="1" ht="12.75">
      <c r="B86" s="66" t="s">
        <v>432</v>
      </c>
    </row>
    <row r="87" spans="1:9" s="2" customFormat="1">
      <c r="A87" s="11"/>
      <c r="B87" s="437" t="s">
        <v>433</v>
      </c>
      <c r="C87" s="437"/>
      <c r="D87" s="437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topLeftCell="A16" zoomScale="80" zoomScaleNormal="100" zoomScaleSheetLayoutView="80" workbookViewId="0">
      <selection activeCell="E8" sqref="E8:F8"/>
    </sheetView>
  </sheetViews>
  <sheetFormatPr defaultColWidth="9.140625"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307</v>
      </c>
      <c r="B1" s="77"/>
      <c r="C1" s="433" t="s">
        <v>97</v>
      </c>
      <c r="D1" s="433"/>
      <c r="E1" s="91"/>
    </row>
    <row r="2" spans="1:5" s="6" customFormat="1">
      <c r="A2" s="74" t="s">
        <v>301</v>
      </c>
      <c r="B2" s="77"/>
      <c r="C2" s="431" t="str">
        <f>'ფორმა N1'!L2</f>
        <v>22.09-12.10.2020</v>
      </c>
      <c r="D2" s="431"/>
      <c r="E2" s="91"/>
    </row>
    <row r="3" spans="1:5" s="6" customFormat="1">
      <c r="A3" s="76" t="s">
        <v>128</v>
      </c>
      <c r="B3" s="74"/>
      <c r="C3" s="160"/>
      <c r="D3" s="160"/>
      <c r="E3" s="91"/>
    </row>
    <row r="4" spans="1:5" s="6" customFormat="1">
      <c r="A4" s="76"/>
      <c r="B4" s="76"/>
      <c r="C4" s="160"/>
      <c r="D4" s="160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397" t="str">
        <f>'ფორმა N1'!A4</f>
        <v>მპგ ქართული ფესვები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30">
      <c r="A9" s="89" t="s">
        <v>64</v>
      </c>
      <c r="B9" s="89" t="s">
        <v>306</v>
      </c>
      <c r="C9" s="79" t="s">
        <v>10</v>
      </c>
      <c r="D9" s="79" t="s">
        <v>9</v>
      </c>
      <c r="E9" s="91"/>
    </row>
    <row r="10" spans="1:5" s="9" customFormat="1" ht="18">
      <c r="A10" s="98" t="s">
        <v>302</v>
      </c>
      <c r="B10" s="98"/>
      <c r="C10" s="4"/>
      <c r="D10" s="4"/>
      <c r="E10" s="93"/>
    </row>
    <row r="11" spans="1:5" s="10" customFormat="1">
      <c r="A11" s="98" t="s">
        <v>303</v>
      </c>
      <c r="B11" s="98"/>
      <c r="C11" s="4"/>
      <c r="D11" s="4"/>
      <c r="E11" s="94"/>
    </row>
    <row r="12" spans="1:5" s="10" customFormat="1">
      <c r="A12" s="87" t="s">
        <v>261</v>
      </c>
      <c r="B12" s="87"/>
      <c r="C12" s="4"/>
      <c r="D12" s="4"/>
      <c r="E12" s="94"/>
    </row>
    <row r="13" spans="1:5" s="10" customFormat="1">
      <c r="A13" s="87" t="s">
        <v>261</v>
      </c>
      <c r="B13" s="87"/>
      <c r="C13" s="4"/>
      <c r="D13" s="4"/>
      <c r="E13" s="94"/>
    </row>
    <row r="14" spans="1:5" s="10" customFormat="1">
      <c r="A14" s="87" t="s">
        <v>261</v>
      </c>
      <c r="B14" s="87"/>
      <c r="C14" s="4"/>
      <c r="D14" s="4"/>
      <c r="E14" s="94"/>
    </row>
    <row r="15" spans="1:5" s="10" customFormat="1">
      <c r="A15" s="87" t="s">
        <v>261</v>
      </c>
      <c r="B15" s="87"/>
      <c r="C15" s="4"/>
      <c r="D15" s="4"/>
      <c r="E15" s="94"/>
    </row>
    <row r="16" spans="1:5" s="10" customFormat="1">
      <c r="A16" s="87" t="s">
        <v>261</v>
      </c>
      <c r="B16" s="87"/>
      <c r="C16" s="4"/>
      <c r="D16" s="4"/>
      <c r="E16" s="94"/>
    </row>
    <row r="17" spans="1:5" s="10" customFormat="1" ht="17.25" customHeight="1">
      <c r="A17" s="98" t="s">
        <v>304</v>
      </c>
      <c r="B17" s="87"/>
      <c r="C17" s="4"/>
      <c r="D17" s="4"/>
      <c r="E17" s="94"/>
    </row>
    <row r="18" spans="1:5" s="10" customFormat="1" ht="18" customHeight="1">
      <c r="A18" s="98" t="s">
        <v>305</v>
      </c>
      <c r="B18" s="87"/>
      <c r="C18" s="4"/>
      <c r="D18" s="4"/>
      <c r="E18" s="94"/>
    </row>
    <row r="19" spans="1:5" s="10" customFormat="1">
      <c r="A19" s="87" t="s">
        <v>261</v>
      </c>
      <c r="B19" s="87"/>
      <c r="C19" s="4"/>
      <c r="D19" s="4"/>
      <c r="E19" s="94"/>
    </row>
    <row r="20" spans="1:5" s="10" customFormat="1">
      <c r="A20" s="87" t="s">
        <v>261</v>
      </c>
      <c r="B20" s="87"/>
      <c r="C20" s="4"/>
      <c r="D20" s="4"/>
      <c r="E20" s="94"/>
    </row>
    <row r="21" spans="1:5" s="10" customFormat="1">
      <c r="A21" s="87" t="s">
        <v>261</v>
      </c>
      <c r="B21" s="87"/>
      <c r="C21" s="4"/>
      <c r="D21" s="4"/>
      <c r="E21" s="94"/>
    </row>
    <row r="22" spans="1:5" s="10" customFormat="1">
      <c r="A22" s="87" t="s">
        <v>261</v>
      </c>
      <c r="B22" s="87"/>
      <c r="C22" s="4"/>
      <c r="D22" s="4"/>
      <c r="E22" s="94"/>
    </row>
    <row r="23" spans="1:5" s="10" customFormat="1">
      <c r="A23" s="87" t="s">
        <v>261</v>
      </c>
      <c r="B23" s="87"/>
      <c r="C23" s="4"/>
      <c r="D23" s="4"/>
      <c r="E23" s="94"/>
    </row>
    <row r="24" spans="1:5" s="3" customFormat="1">
      <c r="A24" s="88"/>
      <c r="B24" s="88"/>
      <c r="C24" s="4"/>
      <c r="D24" s="4"/>
      <c r="E24" s="95"/>
    </row>
    <row r="25" spans="1:5">
      <c r="A25" s="99"/>
      <c r="B25" s="99" t="s">
        <v>308</v>
      </c>
      <c r="C25" s="86">
        <f>SUM(C10:C24)</f>
        <v>0</v>
      </c>
      <c r="D25" s="86">
        <f>SUM(D10:D24)</f>
        <v>0</v>
      </c>
      <c r="E25" s="96"/>
    </row>
    <row r="26" spans="1:5">
      <c r="A26" s="45"/>
      <c r="B26" s="45"/>
    </row>
    <row r="27" spans="1:5">
      <c r="A27" s="2" t="s">
        <v>377</v>
      </c>
      <c r="E27" s="5"/>
    </row>
    <row r="28" spans="1:5">
      <c r="A28" s="2" t="s">
        <v>372</v>
      </c>
    </row>
    <row r="29" spans="1:5">
      <c r="A29" s="199" t="s">
        <v>373</v>
      </c>
    </row>
    <row r="30" spans="1:5">
      <c r="A30" s="199"/>
    </row>
    <row r="31" spans="1:5">
      <c r="A31" s="199" t="s">
        <v>321</v>
      </c>
    </row>
    <row r="32" spans="1:5" s="23" customFormat="1" ht="12.75"/>
    <row r="33" spans="1:9">
      <c r="A33" s="69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9"/>
      <c r="B36" s="69" t="s">
        <v>254</v>
      </c>
      <c r="D36" s="12"/>
      <c r="E36"/>
      <c r="F36"/>
      <c r="G36"/>
      <c r="H36"/>
      <c r="I36"/>
    </row>
    <row r="37" spans="1:9">
      <c r="B37" s="2" t="s">
        <v>253</v>
      </c>
      <c r="D37" s="12"/>
      <c r="E37"/>
      <c r="F37"/>
      <c r="G37"/>
      <c r="H37"/>
      <c r="I37"/>
    </row>
    <row r="38" spans="1:9" customFormat="1" ht="12.75">
      <c r="A38" s="66"/>
      <c r="B38" s="66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76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"/>
  <sheetViews>
    <sheetView view="pageBreakPreview" zoomScale="80" zoomScaleSheetLayoutView="80" workbookViewId="0">
      <selection activeCell="A28" sqref="A28:XFD28"/>
    </sheetView>
  </sheetViews>
  <sheetFormatPr defaultColWidth="9.140625" defaultRowHeight="12.75"/>
  <cols>
    <col min="1" max="1" width="5.42578125" style="183" customWidth="1"/>
    <col min="2" max="2" width="20.85546875" style="183" customWidth="1"/>
    <col min="3" max="3" width="26" style="183" customWidth="1"/>
    <col min="4" max="4" width="17" style="183" customWidth="1"/>
    <col min="5" max="5" width="18.140625" style="183" customWidth="1"/>
    <col min="6" max="6" width="14.7109375" style="183" customWidth="1"/>
    <col min="7" max="7" width="15.5703125" style="183" customWidth="1"/>
    <col min="8" max="8" width="14.7109375" style="183" customWidth="1"/>
    <col min="9" max="9" width="29.7109375" style="183" customWidth="1"/>
    <col min="10" max="10" width="0" style="183" hidden="1" customWidth="1"/>
    <col min="11" max="16384" width="9.140625" style="183"/>
  </cols>
  <sheetData>
    <row r="1" spans="1:10" ht="15">
      <c r="A1" s="74" t="s">
        <v>404</v>
      </c>
      <c r="B1" s="74"/>
      <c r="C1" s="77"/>
      <c r="D1" s="77"/>
      <c r="E1" s="77"/>
      <c r="F1" s="77"/>
      <c r="G1" s="256"/>
      <c r="H1" s="256"/>
      <c r="I1" s="433" t="s">
        <v>97</v>
      </c>
      <c r="J1" s="433"/>
    </row>
    <row r="2" spans="1:10" ht="15">
      <c r="A2" s="76" t="s">
        <v>128</v>
      </c>
      <c r="B2" s="74"/>
      <c r="C2" s="77"/>
      <c r="D2" s="77"/>
      <c r="E2" s="77"/>
      <c r="F2" s="77"/>
      <c r="G2" s="256"/>
      <c r="H2" s="256"/>
      <c r="I2" s="431" t="str">
        <f>'ფორმა N1'!L2</f>
        <v>22.09-12.10.2020</v>
      </c>
      <c r="J2" s="431"/>
    </row>
    <row r="3" spans="1:10" ht="15">
      <c r="A3" s="76"/>
      <c r="B3" s="76"/>
      <c r="C3" s="74"/>
      <c r="D3" s="74"/>
      <c r="E3" s="74"/>
      <c r="F3" s="74"/>
      <c r="G3" s="256"/>
      <c r="H3" s="256"/>
      <c r="I3" s="256"/>
    </row>
    <row r="4" spans="1:10" ht="15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10" ht="15">
      <c r="A5" s="397" t="str">
        <f>'ფორმა N1'!A4</f>
        <v>მპგ ქართული ფესვები</v>
      </c>
      <c r="B5" s="80"/>
      <c r="C5" s="80"/>
      <c r="D5" s="80"/>
      <c r="E5" s="80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255"/>
      <c r="B7" s="255"/>
      <c r="C7" s="255"/>
      <c r="D7" s="255"/>
      <c r="E7" s="255"/>
      <c r="F7" s="255"/>
      <c r="G7" s="78"/>
      <c r="H7" s="78"/>
      <c r="I7" s="78"/>
    </row>
    <row r="8" spans="1:10" ht="45">
      <c r="A8" s="90" t="s">
        <v>64</v>
      </c>
      <c r="B8" s="90" t="s">
        <v>312</v>
      </c>
      <c r="C8" s="90" t="s">
        <v>313</v>
      </c>
      <c r="D8" s="90" t="s">
        <v>215</v>
      </c>
      <c r="E8" s="90" t="s">
        <v>317</v>
      </c>
      <c r="F8" s="90" t="s">
        <v>320</v>
      </c>
      <c r="G8" s="79" t="s">
        <v>10</v>
      </c>
      <c r="H8" s="79" t="s">
        <v>9</v>
      </c>
      <c r="I8" s="79" t="s">
        <v>357</v>
      </c>
      <c r="J8" s="211" t="s">
        <v>319</v>
      </c>
    </row>
    <row r="9" spans="1:10" ht="15">
      <c r="A9" s="98">
        <v>1</v>
      </c>
      <c r="B9" s="98"/>
      <c r="C9" s="98"/>
      <c r="D9" s="98"/>
      <c r="E9" s="98"/>
      <c r="F9" s="98"/>
      <c r="G9" s="4"/>
      <c r="H9" s="4"/>
      <c r="I9" s="4"/>
      <c r="J9" s="211" t="s">
        <v>0</v>
      </c>
    </row>
    <row r="10" spans="1:10" ht="15">
      <c r="A10" s="98">
        <v>2</v>
      </c>
      <c r="B10" s="98"/>
      <c r="C10" s="98"/>
      <c r="D10" s="98"/>
      <c r="E10" s="98"/>
      <c r="F10" s="98"/>
      <c r="G10" s="4"/>
      <c r="H10" s="4"/>
      <c r="I10" s="4"/>
    </row>
    <row r="11" spans="1:10" ht="15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>
      <c r="A24" s="87" t="s">
        <v>259</v>
      </c>
      <c r="B24" s="87"/>
      <c r="C24" s="87"/>
      <c r="D24" s="87"/>
      <c r="E24" s="87"/>
      <c r="F24" s="98"/>
      <c r="G24" s="4"/>
      <c r="H24" s="4"/>
      <c r="I24" s="4"/>
    </row>
    <row r="25" spans="1:9" ht="15">
      <c r="A25" s="87"/>
      <c r="B25" s="99"/>
      <c r="C25" s="99"/>
      <c r="D25" s="99"/>
      <c r="E25" s="99"/>
      <c r="F25" s="87" t="s">
        <v>394</v>
      </c>
      <c r="G25" s="86">
        <f>SUM(G9:G24)</f>
        <v>0</v>
      </c>
      <c r="H25" s="86">
        <f>SUM(H9:H24)</f>
        <v>0</v>
      </c>
      <c r="I25" s="86">
        <f>SUM(I9:I24)</f>
        <v>0</v>
      </c>
    </row>
    <row r="26" spans="1:9" ht="15">
      <c r="A26" s="209"/>
      <c r="B26" s="209"/>
      <c r="C26" s="209"/>
      <c r="D26" s="209"/>
      <c r="E26" s="209"/>
      <c r="F26" s="209"/>
      <c r="G26" s="209"/>
      <c r="H26" s="182"/>
      <c r="I26" s="182"/>
    </row>
    <row r="27" spans="1:9" ht="15">
      <c r="A27" s="210" t="s">
        <v>405</v>
      </c>
      <c r="B27" s="210"/>
      <c r="C27" s="209"/>
      <c r="D27" s="209"/>
      <c r="E27" s="209"/>
      <c r="F27" s="209"/>
      <c r="G27" s="209"/>
      <c r="H27" s="182"/>
      <c r="I27" s="182"/>
    </row>
    <row r="28" spans="1:9">
      <c r="A28" s="208"/>
      <c r="B28" s="208"/>
      <c r="C28" s="208"/>
      <c r="D28" s="208"/>
      <c r="E28" s="208"/>
      <c r="F28" s="208"/>
      <c r="G28" s="208"/>
      <c r="H28" s="208"/>
      <c r="I28" s="208"/>
    </row>
    <row r="29" spans="1:9" ht="15">
      <c r="A29" s="188" t="s">
        <v>96</v>
      </c>
      <c r="B29" s="188"/>
      <c r="C29" s="182"/>
      <c r="D29" s="182"/>
      <c r="E29" s="182"/>
      <c r="F29" s="182"/>
      <c r="G29" s="182"/>
      <c r="H29" s="182"/>
      <c r="I29" s="182"/>
    </row>
    <row r="30" spans="1:9" ht="15">
      <c r="A30" s="182"/>
      <c r="B30" s="182"/>
      <c r="C30" s="182"/>
      <c r="D30" s="182"/>
      <c r="E30" s="182"/>
      <c r="F30" s="182"/>
      <c r="G30" s="182"/>
      <c r="H30" s="182"/>
      <c r="I30" s="182"/>
    </row>
    <row r="31" spans="1:9" ht="15">
      <c r="A31" s="182"/>
      <c r="B31" s="182"/>
      <c r="C31" s="182"/>
      <c r="D31" s="182"/>
      <c r="E31" s="186"/>
      <c r="F31" s="186"/>
      <c r="G31" s="186"/>
      <c r="H31" s="182"/>
      <c r="I31" s="182"/>
    </row>
    <row r="32" spans="1:9" ht="15">
      <c r="A32" s="188"/>
      <c r="B32" s="188"/>
      <c r="C32" s="188" t="s">
        <v>356</v>
      </c>
      <c r="D32" s="188"/>
      <c r="E32" s="188"/>
      <c r="F32" s="188"/>
      <c r="G32" s="188"/>
      <c r="H32" s="182"/>
      <c r="I32" s="182"/>
    </row>
    <row r="33" spans="1:9" ht="15">
      <c r="A33" s="182"/>
      <c r="B33" s="182"/>
      <c r="C33" s="182" t="s">
        <v>355</v>
      </c>
      <c r="D33" s="182"/>
      <c r="E33" s="182"/>
      <c r="F33" s="182"/>
      <c r="G33" s="182"/>
      <c r="H33" s="182"/>
      <c r="I33" s="182"/>
    </row>
    <row r="34" spans="1:9">
      <c r="A34" s="190"/>
      <c r="B34" s="190"/>
      <c r="C34" s="190" t="s">
        <v>127</v>
      </c>
      <c r="D34" s="190"/>
      <c r="E34" s="190"/>
      <c r="F34" s="190"/>
      <c r="G34" s="190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406</v>
      </c>
      <c r="B1" s="77"/>
      <c r="C1" s="77"/>
      <c r="D1" s="77"/>
      <c r="E1" s="77"/>
      <c r="F1" s="77"/>
      <c r="G1" s="433" t="s">
        <v>97</v>
      </c>
      <c r="H1" s="433"/>
      <c r="I1" s="338"/>
    </row>
    <row r="2" spans="1:9" ht="15">
      <c r="A2" s="76" t="s">
        <v>128</v>
      </c>
      <c r="B2" s="77"/>
      <c r="C2" s="77"/>
      <c r="D2" s="77"/>
      <c r="E2" s="77"/>
      <c r="F2" s="77"/>
      <c r="G2" s="431" t="str">
        <f>'ფორმა N1'!L2</f>
        <v>22.09-12.10.2020</v>
      </c>
      <c r="H2" s="431"/>
      <c r="I2" s="76"/>
    </row>
    <row r="3" spans="1:9" ht="15">
      <c r="A3" s="76"/>
      <c r="B3" s="76"/>
      <c r="C3" s="76"/>
      <c r="D3" s="76"/>
      <c r="E3" s="76"/>
      <c r="F3" s="76"/>
      <c r="G3" s="256"/>
      <c r="H3" s="256"/>
      <c r="I3" s="338"/>
    </row>
    <row r="4" spans="1:9" ht="15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9" ht="15">
      <c r="A5" s="397" t="str">
        <f>'ფორმა N1'!A4</f>
        <v>მპგ ქართული ფესვები</v>
      </c>
      <c r="B5" s="80"/>
      <c r="C5" s="80"/>
      <c r="D5" s="80"/>
      <c r="E5" s="80"/>
      <c r="F5" s="80"/>
      <c r="G5" s="81"/>
      <c r="H5" s="81"/>
      <c r="I5" s="81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255"/>
      <c r="B7" s="255"/>
      <c r="C7" s="255"/>
      <c r="D7" s="255"/>
      <c r="E7" s="255"/>
      <c r="F7" s="255"/>
      <c r="G7" s="78"/>
      <c r="H7" s="78"/>
      <c r="I7" s="338"/>
    </row>
    <row r="8" spans="1:9" ht="45">
      <c r="A8" s="334" t="s">
        <v>64</v>
      </c>
      <c r="B8" s="79" t="s">
        <v>312</v>
      </c>
      <c r="C8" s="90" t="s">
        <v>313</v>
      </c>
      <c r="D8" s="90" t="s">
        <v>215</v>
      </c>
      <c r="E8" s="90" t="s">
        <v>316</v>
      </c>
      <c r="F8" s="90" t="s">
        <v>315</v>
      </c>
      <c r="G8" s="90" t="s">
        <v>352</v>
      </c>
      <c r="H8" s="79" t="s">
        <v>10</v>
      </c>
      <c r="I8" s="79" t="s">
        <v>9</v>
      </c>
    </row>
    <row r="9" spans="1:9" ht="15">
      <c r="A9" s="335"/>
      <c r="B9" s="336"/>
      <c r="C9" s="98"/>
      <c r="D9" s="98"/>
      <c r="E9" s="98"/>
      <c r="F9" s="98"/>
      <c r="G9" s="98"/>
      <c r="H9" s="4"/>
      <c r="I9" s="4"/>
    </row>
    <row r="10" spans="1:9" ht="15">
      <c r="A10" s="335"/>
      <c r="B10" s="336"/>
      <c r="C10" s="98"/>
      <c r="D10" s="98"/>
      <c r="E10" s="98"/>
      <c r="F10" s="98"/>
      <c r="G10" s="98"/>
      <c r="H10" s="4"/>
      <c r="I10" s="4"/>
    </row>
    <row r="11" spans="1:9" ht="15">
      <c r="A11" s="335"/>
      <c r="B11" s="336"/>
      <c r="C11" s="87"/>
      <c r="D11" s="87"/>
      <c r="E11" s="87"/>
      <c r="F11" s="87"/>
      <c r="G11" s="87"/>
      <c r="H11" s="4"/>
      <c r="I11" s="4"/>
    </row>
    <row r="12" spans="1:9" ht="15">
      <c r="A12" s="335"/>
      <c r="B12" s="336"/>
      <c r="C12" s="87"/>
      <c r="D12" s="87"/>
      <c r="E12" s="87"/>
      <c r="F12" s="87"/>
      <c r="G12" s="87"/>
      <c r="H12" s="4"/>
      <c r="I12" s="4"/>
    </row>
    <row r="13" spans="1:9" ht="15">
      <c r="A13" s="335"/>
      <c r="B13" s="336"/>
      <c r="C13" s="87"/>
      <c r="D13" s="87"/>
      <c r="E13" s="87"/>
      <c r="F13" s="87"/>
      <c r="G13" s="87"/>
      <c r="H13" s="4"/>
      <c r="I13" s="4"/>
    </row>
    <row r="14" spans="1:9" ht="15">
      <c r="A14" s="335"/>
      <c r="B14" s="336"/>
      <c r="C14" s="87"/>
      <c r="D14" s="87"/>
      <c r="E14" s="87"/>
      <c r="F14" s="87"/>
      <c r="G14" s="87"/>
      <c r="H14" s="4"/>
      <c r="I14" s="4"/>
    </row>
    <row r="15" spans="1:9" ht="15">
      <c r="A15" s="335"/>
      <c r="B15" s="336"/>
      <c r="C15" s="87"/>
      <c r="D15" s="87"/>
      <c r="E15" s="87"/>
      <c r="F15" s="87"/>
      <c r="G15" s="87"/>
      <c r="H15" s="4"/>
      <c r="I15" s="4"/>
    </row>
    <row r="16" spans="1:9" ht="15">
      <c r="A16" s="335"/>
      <c r="B16" s="336"/>
      <c r="C16" s="87"/>
      <c r="D16" s="87"/>
      <c r="E16" s="87"/>
      <c r="F16" s="87"/>
      <c r="G16" s="87"/>
      <c r="H16" s="4"/>
      <c r="I16" s="4"/>
    </row>
    <row r="17" spans="1:9" ht="15">
      <c r="A17" s="335"/>
      <c r="B17" s="336"/>
      <c r="C17" s="87"/>
      <c r="D17" s="87"/>
      <c r="E17" s="87"/>
      <c r="F17" s="87"/>
      <c r="G17" s="87"/>
      <c r="H17" s="4"/>
      <c r="I17" s="4"/>
    </row>
    <row r="18" spans="1:9" ht="15">
      <c r="A18" s="335"/>
      <c r="B18" s="336"/>
      <c r="C18" s="87"/>
      <c r="D18" s="87"/>
      <c r="E18" s="87"/>
      <c r="F18" s="87"/>
      <c r="G18" s="87"/>
      <c r="H18" s="4"/>
      <c r="I18" s="4"/>
    </row>
    <row r="19" spans="1:9" ht="15">
      <c r="A19" s="335"/>
      <c r="B19" s="336"/>
      <c r="C19" s="87"/>
      <c r="D19" s="87"/>
      <c r="E19" s="87"/>
      <c r="F19" s="87"/>
      <c r="G19" s="87"/>
      <c r="H19" s="4"/>
      <c r="I19" s="4"/>
    </row>
    <row r="20" spans="1:9" ht="15">
      <c r="A20" s="335"/>
      <c r="B20" s="336"/>
      <c r="C20" s="87"/>
      <c r="D20" s="87"/>
      <c r="E20" s="87"/>
      <c r="F20" s="87"/>
      <c r="G20" s="87"/>
      <c r="H20" s="4"/>
      <c r="I20" s="4"/>
    </row>
    <row r="21" spans="1:9" ht="15">
      <c r="A21" s="335"/>
      <c r="B21" s="336"/>
      <c r="C21" s="87"/>
      <c r="D21" s="87"/>
      <c r="E21" s="87"/>
      <c r="F21" s="87"/>
      <c r="G21" s="87"/>
      <c r="H21" s="4"/>
      <c r="I21" s="4"/>
    </row>
    <row r="22" spans="1:9" ht="15">
      <c r="A22" s="335"/>
      <c r="B22" s="336"/>
      <c r="C22" s="87"/>
      <c r="D22" s="87"/>
      <c r="E22" s="87"/>
      <c r="F22" s="87"/>
      <c r="G22" s="87"/>
      <c r="H22" s="4"/>
      <c r="I22" s="4"/>
    </row>
    <row r="23" spans="1:9" ht="15">
      <c r="A23" s="335"/>
      <c r="B23" s="336"/>
      <c r="C23" s="87"/>
      <c r="D23" s="87"/>
      <c r="E23" s="87"/>
      <c r="F23" s="87"/>
      <c r="G23" s="87"/>
      <c r="H23" s="4"/>
      <c r="I23" s="4"/>
    </row>
    <row r="24" spans="1:9" ht="15">
      <c r="A24" s="335"/>
      <c r="B24" s="336"/>
      <c r="C24" s="87"/>
      <c r="D24" s="87"/>
      <c r="E24" s="87"/>
      <c r="F24" s="87"/>
      <c r="G24" s="87"/>
      <c r="H24" s="4"/>
      <c r="I24" s="4"/>
    </row>
    <row r="25" spans="1:9" ht="15">
      <c r="A25" s="335"/>
      <c r="B25" s="336"/>
      <c r="C25" s="87"/>
      <c r="D25" s="87"/>
      <c r="E25" s="87"/>
      <c r="F25" s="87"/>
      <c r="G25" s="87"/>
      <c r="H25" s="4"/>
      <c r="I25" s="4"/>
    </row>
    <row r="26" spans="1:9" ht="15">
      <c r="A26" s="335"/>
      <c r="B26" s="336"/>
      <c r="C26" s="87"/>
      <c r="D26" s="87"/>
      <c r="E26" s="87"/>
      <c r="F26" s="87"/>
      <c r="G26" s="87"/>
      <c r="H26" s="4"/>
      <c r="I26" s="4"/>
    </row>
    <row r="27" spans="1:9" ht="15">
      <c r="A27" s="335"/>
      <c r="B27" s="336"/>
      <c r="C27" s="87"/>
      <c r="D27" s="87"/>
      <c r="E27" s="87"/>
      <c r="F27" s="87"/>
      <c r="G27" s="87"/>
      <c r="H27" s="4"/>
      <c r="I27" s="4"/>
    </row>
    <row r="28" spans="1:9" ht="15">
      <c r="A28" s="335"/>
      <c r="B28" s="336"/>
      <c r="C28" s="87"/>
      <c r="D28" s="87"/>
      <c r="E28" s="87"/>
      <c r="F28" s="87"/>
      <c r="G28" s="87"/>
      <c r="H28" s="4"/>
      <c r="I28" s="4"/>
    </row>
    <row r="29" spans="1:9" ht="15">
      <c r="A29" s="335"/>
      <c r="B29" s="336"/>
      <c r="C29" s="87"/>
      <c r="D29" s="87"/>
      <c r="E29" s="87"/>
      <c r="F29" s="87"/>
      <c r="G29" s="87"/>
      <c r="H29" s="4"/>
      <c r="I29" s="4"/>
    </row>
    <row r="30" spans="1:9" ht="15">
      <c r="A30" s="335"/>
      <c r="B30" s="336"/>
      <c r="C30" s="87"/>
      <c r="D30" s="87"/>
      <c r="E30" s="87"/>
      <c r="F30" s="87"/>
      <c r="G30" s="87"/>
      <c r="H30" s="4"/>
      <c r="I30" s="4"/>
    </row>
    <row r="31" spans="1:9" ht="15">
      <c r="A31" s="335"/>
      <c r="B31" s="336"/>
      <c r="C31" s="87"/>
      <c r="D31" s="87"/>
      <c r="E31" s="87"/>
      <c r="F31" s="87"/>
      <c r="G31" s="87"/>
      <c r="H31" s="4"/>
      <c r="I31" s="4"/>
    </row>
    <row r="32" spans="1:9" ht="15">
      <c r="A32" s="335"/>
      <c r="B32" s="336"/>
      <c r="C32" s="87"/>
      <c r="D32" s="87"/>
      <c r="E32" s="87"/>
      <c r="F32" s="87"/>
      <c r="G32" s="87"/>
      <c r="H32" s="4"/>
      <c r="I32" s="4"/>
    </row>
    <row r="33" spans="1:9" ht="15">
      <c r="A33" s="335"/>
      <c r="B33" s="336"/>
      <c r="C33" s="87"/>
      <c r="D33" s="87"/>
      <c r="E33" s="87"/>
      <c r="F33" s="87"/>
      <c r="G33" s="87"/>
      <c r="H33" s="4"/>
      <c r="I33" s="4"/>
    </row>
    <row r="34" spans="1:9" ht="15">
      <c r="A34" s="335"/>
      <c r="B34" s="337"/>
      <c r="C34" s="99"/>
      <c r="D34" s="99"/>
      <c r="E34" s="99"/>
      <c r="F34" s="99"/>
      <c r="G34" s="99" t="s">
        <v>311</v>
      </c>
      <c r="H34" s="86">
        <f>SUM(H9:H33)</f>
        <v>0</v>
      </c>
      <c r="I34" s="86">
        <f>SUM(I9:I33)</f>
        <v>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199" t="s">
        <v>407</v>
      </c>
      <c r="B36" s="45"/>
      <c r="C36" s="45"/>
      <c r="D36" s="45"/>
      <c r="E36" s="45"/>
      <c r="F36" s="45"/>
      <c r="G36" s="2"/>
      <c r="H36" s="2"/>
    </row>
    <row r="37" spans="1:9" ht="15">
      <c r="A37" s="199"/>
      <c r="B37" s="45"/>
      <c r="C37" s="45"/>
      <c r="D37" s="45"/>
      <c r="E37" s="45"/>
      <c r="F37" s="45"/>
      <c r="G37" s="2"/>
      <c r="H37" s="2"/>
    </row>
    <row r="38" spans="1:9" ht="15">
      <c r="A38" s="199"/>
      <c r="B38" s="2"/>
      <c r="C38" s="2"/>
      <c r="D38" s="2"/>
      <c r="E38" s="2"/>
      <c r="F38" s="2"/>
      <c r="G38" s="2"/>
      <c r="H38" s="2"/>
    </row>
    <row r="39" spans="1:9" ht="15">
      <c r="A39" s="199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9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9"/>
      <c r="B44" s="69" t="s">
        <v>254</v>
      </c>
      <c r="C44" s="69"/>
      <c r="D44" s="69"/>
      <c r="E44" s="69"/>
      <c r="F44" s="69"/>
      <c r="G44" s="2"/>
      <c r="H44" s="12"/>
    </row>
    <row r="45" spans="1:9" ht="15">
      <c r="A45" s="2"/>
      <c r="B45" s="2" t="s">
        <v>253</v>
      </c>
      <c r="C45" s="2"/>
      <c r="D45" s="2"/>
      <c r="E45" s="2"/>
      <c r="F45" s="2"/>
      <c r="G45" s="2"/>
      <c r="H45" s="12"/>
    </row>
    <row r="46" spans="1:9">
      <c r="A46" s="66"/>
      <c r="B46" s="66" t="s">
        <v>127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I15" sqref="I15"/>
    </sheetView>
  </sheetViews>
  <sheetFormatPr defaultColWidth="9.140625" defaultRowHeight="12.75"/>
  <cols>
    <col min="1" max="1" width="5.42578125" style="183" customWidth="1"/>
    <col min="2" max="2" width="13.140625" style="183" customWidth="1"/>
    <col min="3" max="3" width="15.140625" style="183" customWidth="1"/>
    <col min="4" max="4" width="18" style="183" customWidth="1"/>
    <col min="5" max="5" width="20.5703125" style="183" customWidth="1"/>
    <col min="6" max="6" width="21.28515625" style="183" customWidth="1"/>
    <col min="7" max="7" width="15.140625" style="183" customWidth="1"/>
    <col min="8" max="8" width="15.5703125" style="183" customWidth="1"/>
    <col min="9" max="9" width="13.42578125" style="183" customWidth="1"/>
    <col min="10" max="10" width="0" style="183" hidden="1" customWidth="1"/>
    <col min="11" max="16384" width="9.140625" style="183"/>
  </cols>
  <sheetData>
    <row r="1" spans="1:10" ht="15">
      <c r="A1" s="74" t="s">
        <v>408</v>
      </c>
      <c r="B1" s="74"/>
      <c r="C1" s="77"/>
      <c r="D1" s="77"/>
      <c r="E1" s="77"/>
      <c r="F1" s="77"/>
      <c r="G1" s="433" t="s">
        <v>97</v>
      </c>
      <c r="H1" s="433"/>
    </row>
    <row r="2" spans="1:10" ht="15">
      <c r="A2" s="76" t="s">
        <v>128</v>
      </c>
      <c r="B2" s="74"/>
      <c r="C2" s="77"/>
      <c r="D2" s="77"/>
      <c r="E2" s="77"/>
      <c r="F2" s="77"/>
      <c r="G2" s="431" t="str">
        <f>'ფორმა N1'!L2</f>
        <v>22.09-12.10.2020</v>
      </c>
      <c r="H2" s="431"/>
    </row>
    <row r="3" spans="1:10" ht="15">
      <c r="A3" s="76"/>
      <c r="B3" s="76"/>
      <c r="C3" s="76"/>
      <c r="D3" s="76"/>
      <c r="E3" s="76"/>
      <c r="F3" s="76"/>
      <c r="G3" s="256"/>
      <c r="H3" s="256"/>
    </row>
    <row r="4" spans="1:10" ht="15">
      <c r="A4" s="77" t="s">
        <v>257</v>
      </c>
      <c r="B4" s="77"/>
      <c r="C4" s="77"/>
      <c r="D4" s="77"/>
      <c r="E4" s="77"/>
      <c r="F4" s="77"/>
      <c r="G4" s="76"/>
      <c r="H4" s="76"/>
    </row>
    <row r="5" spans="1:10" ht="15">
      <c r="A5" s="397" t="str">
        <f>'ფორმა N1'!A4</f>
        <v>მპგ ქართული ფესვები</v>
      </c>
      <c r="B5" s="80"/>
      <c r="C5" s="80"/>
      <c r="D5" s="80"/>
      <c r="E5" s="80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55"/>
      <c r="B7" s="255"/>
      <c r="C7" s="255"/>
      <c r="D7" s="255"/>
      <c r="E7" s="255"/>
      <c r="F7" s="255"/>
      <c r="G7" s="78"/>
      <c r="H7" s="78"/>
    </row>
    <row r="8" spans="1:10" ht="30">
      <c r="A8" s="90" t="s">
        <v>64</v>
      </c>
      <c r="B8" s="90" t="s">
        <v>312</v>
      </c>
      <c r="C8" s="90" t="s">
        <v>313</v>
      </c>
      <c r="D8" s="90" t="s">
        <v>215</v>
      </c>
      <c r="E8" s="90" t="s">
        <v>320</v>
      </c>
      <c r="F8" s="90" t="s">
        <v>314</v>
      </c>
      <c r="G8" s="79" t="s">
        <v>10</v>
      </c>
      <c r="H8" s="79" t="s">
        <v>9</v>
      </c>
      <c r="J8" s="211" t="s">
        <v>319</v>
      </c>
    </row>
    <row r="9" spans="1:10" ht="15">
      <c r="A9" s="98"/>
      <c r="B9" s="98"/>
      <c r="C9" s="98"/>
      <c r="D9" s="98"/>
      <c r="E9" s="98"/>
      <c r="F9" s="98"/>
      <c r="G9" s="4"/>
      <c r="H9" s="4"/>
      <c r="J9" s="211" t="s">
        <v>0</v>
      </c>
    </row>
    <row r="10" spans="1:10" ht="15">
      <c r="A10" s="98"/>
      <c r="B10" s="98"/>
      <c r="C10" s="98"/>
      <c r="D10" s="98"/>
      <c r="E10" s="98"/>
      <c r="F10" s="98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318</v>
      </c>
      <c r="G34" s="86">
        <f>SUM(G9:G33)</f>
        <v>0</v>
      </c>
      <c r="H34" s="86">
        <f>SUM(H9:H33)</f>
        <v>0</v>
      </c>
    </row>
    <row r="35" spans="1:9" ht="15">
      <c r="A35" s="209"/>
      <c r="B35" s="209"/>
      <c r="C35" s="209"/>
      <c r="D35" s="209"/>
      <c r="E35" s="209"/>
      <c r="F35" s="209"/>
      <c r="G35" s="209"/>
      <c r="H35" s="182"/>
      <c r="I35" s="182"/>
    </row>
    <row r="36" spans="1:9" ht="15">
      <c r="A36" s="210" t="s">
        <v>409</v>
      </c>
      <c r="B36" s="210"/>
      <c r="C36" s="209"/>
      <c r="D36" s="209"/>
      <c r="E36" s="209"/>
      <c r="F36" s="209"/>
      <c r="G36" s="209"/>
      <c r="H36" s="182"/>
      <c r="I36" s="182"/>
    </row>
    <row r="37" spans="1:9" ht="15">
      <c r="A37" s="210"/>
      <c r="B37" s="210"/>
      <c r="C37" s="209"/>
      <c r="D37" s="209"/>
      <c r="E37" s="209"/>
      <c r="F37" s="209"/>
      <c r="G37" s="209"/>
      <c r="H37" s="182"/>
      <c r="I37" s="182"/>
    </row>
    <row r="38" spans="1:9" ht="15">
      <c r="A38" s="210"/>
      <c r="B38" s="210"/>
      <c r="C38" s="182"/>
      <c r="D38" s="182"/>
      <c r="E38" s="182"/>
      <c r="F38" s="182"/>
      <c r="G38" s="182"/>
      <c r="H38" s="182"/>
      <c r="I38" s="182"/>
    </row>
    <row r="39" spans="1:9" ht="15">
      <c r="A39" s="210"/>
      <c r="B39" s="210"/>
      <c r="C39" s="182"/>
      <c r="D39" s="182"/>
      <c r="E39" s="182"/>
      <c r="F39" s="182"/>
      <c r="G39" s="182"/>
      <c r="H39" s="182"/>
      <c r="I39" s="182"/>
    </row>
    <row r="40" spans="1:9">
      <c r="A40" s="208"/>
      <c r="B40" s="208"/>
      <c r="C40" s="208"/>
      <c r="D40" s="208"/>
      <c r="E40" s="208"/>
      <c r="F40" s="208"/>
      <c r="G40" s="208"/>
      <c r="H40" s="208"/>
      <c r="I40" s="208"/>
    </row>
    <row r="41" spans="1:9" ht="15">
      <c r="A41" s="188" t="s">
        <v>96</v>
      </c>
      <c r="B41" s="188"/>
      <c r="C41" s="182"/>
      <c r="D41" s="182"/>
      <c r="E41" s="182"/>
      <c r="F41" s="182"/>
      <c r="G41" s="182"/>
      <c r="H41" s="182"/>
      <c r="I41" s="182"/>
    </row>
    <row r="42" spans="1:9" ht="15">
      <c r="A42" s="182"/>
      <c r="B42" s="182"/>
      <c r="C42" s="182"/>
      <c r="D42" s="182"/>
      <c r="E42" s="182"/>
      <c r="F42" s="182"/>
      <c r="G42" s="182"/>
      <c r="H42" s="182"/>
      <c r="I42" s="182"/>
    </row>
    <row r="43" spans="1:9" ht="15">
      <c r="A43" s="182"/>
      <c r="B43" s="182"/>
      <c r="C43" s="182"/>
      <c r="D43" s="182"/>
      <c r="E43" s="182"/>
      <c r="F43" s="182"/>
      <c r="G43" s="182"/>
      <c r="H43" s="182"/>
      <c r="I43" s="189"/>
    </row>
    <row r="44" spans="1:9" ht="15">
      <c r="A44" s="188"/>
      <c r="B44" s="188"/>
      <c r="C44" s="188" t="s">
        <v>376</v>
      </c>
      <c r="D44" s="188"/>
      <c r="E44" s="209"/>
      <c r="F44" s="188"/>
      <c r="G44" s="188"/>
      <c r="H44" s="182"/>
      <c r="I44" s="189"/>
    </row>
    <row r="45" spans="1:9" ht="15">
      <c r="A45" s="182"/>
      <c r="B45" s="182"/>
      <c r="C45" s="182" t="s">
        <v>253</v>
      </c>
      <c r="D45" s="182"/>
      <c r="E45" s="182"/>
      <c r="F45" s="182"/>
      <c r="G45" s="182"/>
      <c r="H45" s="182"/>
      <c r="I45" s="189"/>
    </row>
    <row r="46" spans="1:9">
      <c r="A46" s="190"/>
      <c r="B46" s="190"/>
      <c r="C46" s="190" t="s">
        <v>127</v>
      </c>
      <c r="D46" s="190"/>
      <c r="E46" s="190"/>
      <c r="F46" s="190"/>
      <c r="G46" s="19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2020-10-15T08:56:47Z</cp:lastPrinted>
  <dcterms:created xsi:type="dcterms:W3CDTF">2011-12-27T13:20:18Z</dcterms:created>
  <dcterms:modified xsi:type="dcterms:W3CDTF">2020-10-15T09:03:18Z</dcterms:modified>
</cp:coreProperties>
</file>